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CCD4B674-827B-D648-BB8E-028F4F5AEA0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<sst xmlns="http://schemas.openxmlformats.org/spreadsheetml/2006/main" count="176" uniqueCount="74">
  <si>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</si>
  <si>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</si>
  <si>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</si>
  <si>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Podbořany</t>
  </si>
  <si>
    <t>Datum  </t>
  </si>
  <si>
    <t>12.10.2025</t>
  </si>
  <si>
    <t>Národní hodnocení (šestnáctibodové) - SŘ - Čl. 18</t>
  </si>
  <si>
    <t>Domácí</t>
  </si>
  <si>
    <t>SKK Podbořany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</si>
  <si>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</si>
  <si>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</si>
  <si>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</si>
  <si>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</si>
  <si>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</si>
  <si>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</si>
  <si>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</si>
  <si>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</si>
  <si>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</si>
  <si>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</si>
  <si>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</si>
  <si>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</si>
  <si>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</si>
  <si>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</si>
  <si>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</si>
  <si>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</si>
  <si>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</si>
  <si>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Marcelly</t>
  </si>
  <si>
    <t>×</t>
  </si>
  <si>
    <t>Vaněčková</t>
  </si>
  <si>
    <t>David</t>
  </si>
  <si>
    <t>Valerie</t>
  </si>
  <si>
    <t>Celkem domácí</t>
  </si>
  <si>
    <t>Šimsa</t>
  </si>
  <si>
    <t>Majner</t>
  </si>
  <si>
    <t>Michal</t>
  </si>
  <si>
    <t>Kryštof</t>
  </si>
  <si>
    <t>Rada</t>
  </si>
  <si>
    <t>Fišer nejml.</t>
  </si>
  <si>
    <t>Jakub</t>
  </si>
  <si>
    <t>Josef</t>
  </si>
  <si>
    <t>Růt</t>
  </si>
  <si>
    <t>Blechová</t>
  </si>
  <si>
    <t>Jonáš</t>
  </si>
  <si>
    <t>Anežka</t>
  </si>
  <si>
    <t>Celkový výkon družstva  </t>
  </si>
  <si>
    <t>Vedoucí družstva         Jméno:</t>
  </si>
  <si>
    <t>Stanislav Rada</t>
  </si>
  <si>
    <t>Bodový zisk</t>
  </si>
  <si>
    <t>Dalibor Blecha</t>
  </si>
  <si>
    <t>Podpis:</t>
  </si>
  <si>
    <t>Rozhodčí</t>
  </si>
  <si>
    <t>Jméno:</t>
  </si>
  <si>
    <t>Číslo průkazu:</t>
  </si>
  <si>
    <t>U/0036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</si>
  <si>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</si>
  <si>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</si>
  <si>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</si>
  <si>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</si>
  <si>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</si>
  <si>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</si>
  <si>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</si>
  <si>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</si>
  <si>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</si>
  <si>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</si>
  <si>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</si>
  <si>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</si>
  <si>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</si>
  <si>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</si>
  <si>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</si>
  <si>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</si>
  <si>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</si>
  <si>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</si>
  <si>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</si>
  <si>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12.10.2025 Stanislav 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</si>
</sst>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105</v>
      </c>
      <c r="E8" s="2">
        <v>44</v>
      </c>
      <c r="F8" s="2">
        <v>0</v>
      </c>
      <c r="G8" s="17">
        <f>IF(AND(ISBLANK(D8),ISBLANK(E8),ISBLANK(N8),ISBLANK(O8)),"",D8+E8)</f>
        <v>149</v>
      </c>
      <c r="H8" s="40" t="s">
        <v>27</v>
      </c>
      <c r="I8" s="18"/>
      <c r="K8" s="80" t="s">
        <v>28</v>
      </c>
      <c r="L8" s="81"/>
      <c r="M8" s="16">
        <v>1</v>
      </c>
      <c r="N8" s="1">
        <v>78</v>
      </c>
      <c r="O8" s="2">
        <v>51</v>
      </c>
      <c r="P8" s="2">
        <v>0</v>
      </c>
      <c r="Q8" s="17">
        <f>IF(AND(ISBLANK(D8),ISBLANK(E8),ISBLANK(N8),ISBLANK(O8)),"",N8+O8)</f>
        <v>129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583192116</v>
      </c>
      <c r="U8" s="77">
        <f ca="1">LARGE(T$8:T$11,1)</f>
        <v>583192116</v>
      </c>
      <c r="V8" s="76">
        <f ca="1">ROUNDDOWN(U8/1000000,0)</f>
        <v>583</v>
      </c>
      <c r="W8" s="76">
        <f ca="1">ROUNDDOWN((U8-V8*1000000)/1000,0)</f>
        <v>192</v>
      </c>
      <c r="X8" s="76">
        <f ca="1">+V8-W8</f>
        <v>391</v>
      </c>
      <c r="Y8" s="76">
        <f ca="1">120-(U8-V8*1000000-W8*1000)</f>
        <v>4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93</v>
      </c>
      <c r="E9" s="4">
        <v>44</v>
      </c>
      <c r="F9" s="4">
        <v>4</v>
      </c>
      <c r="G9" s="20">
        <f>IF(AND(ISBLANK(D9),ISBLANK(E9),ISBLANK(N9),ISBLANK(O9)),"",D9+E9)</f>
        <v>137</v>
      </c>
      <c r="H9" s="41" t="s">
        <v>27</v>
      </c>
      <c r="I9" s="18"/>
      <c r="K9" s="82"/>
      <c r="L9" s="83"/>
      <c r="M9" s="19">
        <v>2</v>
      </c>
      <c r="N9" s="3">
        <v>87</v>
      </c>
      <c r="O9" s="4">
        <v>63</v>
      </c>
      <c r="P9" s="4">
        <v>0</v>
      </c>
      <c r="Q9" s="20">
        <f>IF(AND(ISBLANK(D9),ISBLANK(E9),ISBLANK(N9),ISBLANK(O9)),"",N9+O9)</f>
        <v>150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548174115</v>
      </c>
      <c r="U9" s="77">
        <f ca="1">LARGE(T$8:T$11,2)</f>
        <v>564197118</v>
      </c>
      <c r="V9" s="76">
        <f ca="1">ROUNDDOWN(U9/1000000,0)</f>
        <v>564</v>
      </c>
      <c r="W9" s="76">
        <f ca="1">ROUNDDOWN((U9-V9*1000000)/1000,0)</f>
        <v>197</v>
      </c>
      <c r="X9" s="76">
        <f ca="1">+V9-W9</f>
        <v>367</v>
      </c>
      <c r="Y9" s="76">
        <f ca="1">120-(U9-V9*1000000-W9*1000)</f>
        <v>2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100</v>
      </c>
      <c r="E10" s="4">
        <v>60</v>
      </c>
      <c r="F10" s="4">
        <v>0</v>
      </c>
      <c r="G10" s="20">
        <f>IF(AND(ISBLANK(D10),ISBLANK(E10),ISBLANK(N10),ISBLANK(O10)),"",D10+E10)</f>
        <v>160</v>
      </c>
      <c r="H10" s="41" t="s">
        <v>27</v>
      </c>
      <c r="I10" s="18"/>
      <c r="K10" s="84" t="s">
        <v>30</v>
      </c>
      <c r="L10" s="85"/>
      <c r="M10" s="19">
        <v>3</v>
      </c>
      <c r="N10" s="3">
        <v>90</v>
      </c>
      <c r="O10" s="4">
        <v>26</v>
      </c>
      <c r="P10" s="4">
        <v>2</v>
      </c>
      <c r="Q10" s="20">
        <f>IF(AND(ISBLANK(D10),ISBLANK(E10),ISBLANK(N10),ISBLANK(O10)),"",N10+O10)</f>
        <v>116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551182113</v>
      </c>
      <c r="U10" s="77">
        <f ca="1">LARGE(T$8:T$11,3)</f>
        <v>551182113</v>
      </c>
      <c r="V10" s="76">
        <f ca="1">ROUNDDOWN(U10/1000000,0)</f>
        <v>551</v>
      </c>
      <c r="W10" s="76">
        <f ca="1">ROUNDDOWN((U10-V10*1000000)/1000,0)</f>
        <v>182</v>
      </c>
      <c r="X10" s="76">
        <f ca="1">+V10-W10</f>
        <v>369</v>
      </c>
      <c r="Y10" s="76">
        <f ca="1">120-(U10-V10*1000000-W10*1000)</f>
        <v>7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93</v>
      </c>
      <c r="E11" s="23">
        <v>44</v>
      </c>
      <c r="F11" s="23">
        <v>0</v>
      </c>
      <c r="G11" s="24">
        <f>IF(AND(ISBLANK(D11),ISBLANK(E11),ISBLANK(N11),ISBLANK(O11)),"",D11+E11)</f>
        <v>137</v>
      </c>
      <c r="H11" s="42" t="s">
        <v>27</v>
      </c>
      <c r="I11" s="78"/>
      <c r="K11" s="86"/>
      <c r="L11" s="87"/>
      <c r="M11" s="21">
        <v>4</v>
      </c>
      <c r="N11" s="22">
        <v>93</v>
      </c>
      <c r="O11" s="23">
        <v>35</v>
      </c>
      <c r="P11" s="23">
        <v>3</v>
      </c>
      <c r="Q11" s="24">
        <f>IF(AND(ISBLANK(D11),ISBLANK(E11),ISBLANK(N11),ISBLANK(O11)),"",N11+O11)</f>
        <v>128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564197118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25380</v>
      </c>
      <c r="B12" s="89"/>
      <c r="C12" s="25" t="s">
        <v>19</v>
      </c>
      <c r="D12" s="26">
        <f>IF(OR(ISNUMBER(G8),ISNUMBER(G9),ISNUMBER(G10),ISNUMBER(G11)),SUM(D8:D11),"")</f>
        <v>391</v>
      </c>
      <c r="E12" s="27">
        <f>IF(OR(ISNUMBER(G8),ISNUMBER(G9),ISNUMBER(G10),ISNUMBER(G11)),SUM(E8:E11),"")</f>
        <v>192</v>
      </c>
      <c r="F12" s="27">
        <f>IF(OR(ISNUMBER(G8),ISNUMBER(G9),ISNUMBER(G10),ISNUMBER(G11)),SUM(F8:F11),"")</f>
        <v>4</v>
      </c>
      <c r="G12" s="28">
        <f>IF(OR(ISNUMBER(G8),ISNUMBER(G9),ISNUMBER(G10),ISNUMBER(G11)),SUM(G8:G11),"")</f>
        <v>583</v>
      </c>
      <c r="H12" s="42" t="s">
        <v>27</v>
      </c>
      <c r="I12" s="79"/>
      <c r="K12" s="88">
        <v>26759</v>
      </c>
      <c r="L12" s="89"/>
      <c r="M12" s="25" t="s">
        <v>19</v>
      </c>
      <c r="N12" s="26">
        <f>IF(OR(ISNUMBER(Q8),ISNUMBER(Q9),ISNUMBER(Q10),ISNUMBER(Q11)),SUM(N8:N11),"")</f>
        <v>348</v>
      </c>
      <c r="O12" s="27">
        <f>IF(OR(ISNUMBER(Q8),ISNUMBER(Q9),ISNUMBER(Q10),ISNUMBER(Q11)),SUM(O8:O11),"")</f>
        <v>175</v>
      </c>
      <c r="P12" s="27">
        <f>IF(OR(ISNUMBER(Q8),ISNUMBER(Q9),ISNUMBER(Q10),ISNUMBER(Q11)),SUM(P8:P11),"")</f>
        <v>5</v>
      </c>
      <c r="Q12" s="28">
        <f>IF(OR(ISNUMBER(Q8),ISNUMBER(Q9),ISNUMBER(Q10),ISNUMBER(Q11)),SUM(Q8:Q11),"")</f>
        <v>523</v>
      </c>
      <c r="R12" s="42" t="s">
        <v>27</v>
      </c>
      <c r="S12" s="79"/>
      <c r="T12" s="76" t="s">
        <v>31</v>
      </c>
      <c r="U12" s="76"/>
      <c r="V12" s="76">
        <f ca="1">SUM(V8:V11)</f>
        <v>1698</v>
      </c>
      <c r="W12" s="76">
        <f ca="1">SUM(W8:W11)</f>
        <v>571</v>
      </c>
      <c r="X12" s="76">
        <f ca="1">SUM(X8:X11)</f>
        <v>1127</v>
      </c>
      <c r="Y12" s="76">
        <f ca="1">SUM(Y8:Y11)</f>
        <v>13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87</v>
      </c>
      <c r="E13" s="2">
        <v>36</v>
      </c>
      <c r="F13" s="2">
        <v>2</v>
      </c>
      <c r="G13" s="17">
        <f>IF(AND(ISBLANK(D13),ISBLANK(E13),ISBLANK(N13),ISBLANK(O13)),"",D13+E13)</f>
        <v>123</v>
      </c>
      <c r="H13" s="40" t="s">
        <v>27</v>
      </c>
      <c r="I13" s="18"/>
      <c r="K13" s="80" t="s">
        <v>33</v>
      </c>
      <c r="L13" s="81"/>
      <c r="M13" s="16">
        <v>1</v>
      </c>
      <c r="N13" s="1">
        <v>87</v>
      </c>
      <c r="O13" s="2">
        <v>53</v>
      </c>
      <c r="P13" s="2">
        <v>1</v>
      </c>
      <c r="Q13" s="17">
        <f>IF(AND(ISBLANK(D13),ISBLANK(E13),ISBLANK(N13),ISBLANK(O13)),"",N13+O13)</f>
        <v>140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92</v>
      </c>
      <c r="E14" s="4">
        <v>61</v>
      </c>
      <c r="F14" s="4">
        <v>1</v>
      </c>
      <c r="G14" s="20">
        <f>IF(AND(ISBLANK(D14),ISBLANK(E14),ISBLANK(N14),ISBLANK(O14)),"",D14+E14)</f>
        <v>153</v>
      </c>
      <c r="H14" s="41" t="s">
        <v>27</v>
      </c>
      <c r="I14" s="18"/>
      <c r="K14" s="82"/>
      <c r="L14" s="83"/>
      <c r="M14" s="19">
        <v>2</v>
      </c>
      <c r="N14" s="3">
        <v>84</v>
      </c>
      <c r="O14" s="4">
        <v>43</v>
      </c>
      <c r="P14" s="4">
        <v>0</v>
      </c>
      <c r="Q14" s="20">
        <f>IF(AND(ISBLANK(D14),ISBLANK(E14),ISBLANK(N14),ISBLANK(O14)),"",N14+O14)</f>
        <v>127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93</v>
      </c>
      <c r="E15" s="4">
        <v>32</v>
      </c>
      <c r="F15" s="4">
        <v>1</v>
      </c>
      <c r="G15" s="20">
        <f>IF(AND(ISBLANK(D15),ISBLANK(E15),ISBLANK(N15),ISBLANK(O15)),"",D15+E15)</f>
        <v>125</v>
      </c>
      <c r="H15" s="41" t="s">
        <v>27</v>
      </c>
      <c r="I15" s="18"/>
      <c r="K15" s="84" t="s">
        <v>35</v>
      </c>
      <c r="L15" s="85"/>
      <c r="M15" s="19">
        <v>3</v>
      </c>
      <c r="N15" s="3">
        <v>91</v>
      </c>
      <c r="O15" s="4">
        <v>45</v>
      </c>
      <c r="P15" s="4">
        <v>3</v>
      </c>
      <c r="Q15" s="20">
        <f>IF(AND(ISBLANK(D15),ISBLANK(E15),ISBLANK(N15),ISBLANK(O15)),"",N15+O15)</f>
        <v>136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523175115</v>
      </c>
      <c r="U15" s="77">
        <f ca="1">LARGE(T$15:T$18,1)</f>
        <v>538179117</v>
      </c>
      <c r="V15" s="76">
        <f ca="1">ROUNDDOWN(U15/1000000,0)</f>
        <v>538</v>
      </c>
      <c r="W15" s="76">
        <f ca="1">ROUNDDOWN((U15-V15*1000000)/1000,0)</f>
        <v>179</v>
      </c>
      <c r="X15" s="76">
        <f ca="1">+V15-W15</f>
        <v>359</v>
      </c>
      <c r="Y15" s="76">
        <f ca="1">120-(U15-V15*1000000-W15*1000)</f>
        <v>3</v>
      </c>
      <c r="Z15" s="76"/>
    </row>
    <row r="16" spans="1:26" ht="12.95" customHeight="1" x14ac:dyDescent="0.15">
      <c r="A16" s="86"/>
      <c r="B16" s="87"/>
      <c r="C16" s="21">
        <v>4</v>
      </c>
      <c r="D16" s="22">
        <v>102</v>
      </c>
      <c r="E16" s="23">
        <v>45</v>
      </c>
      <c r="F16" s="23">
        <v>1</v>
      </c>
      <c r="G16" s="24">
        <f>IF(AND(ISBLANK(D16),ISBLANK(E16),ISBLANK(N16),ISBLANK(O16)),"",D16+E16)</f>
        <v>147</v>
      </c>
      <c r="H16" s="42" t="s">
        <v>27</v>
      </c>
      <c r="I16" s="78"/>
      <c r="K16" s="86"/>
      <c r="L16" s="87"/>
      <c r="M16" s="21">
        <v>4</v>
      </c>
      <c r="N16" s="22">
        <v>93</v>
      </c>
      <c r="O16" s="23">
        <v>23</v>
      </c>
      <c r="P16" s="23">
        <v>5</v>
      </c>
      <c r="Q16" s="24">
        <f>IF(AND(ISBLANK(D16),ISBLANK(E16),ISBLANK(N16),ISBLANK(O16)),"",N16+O16)</f>
        <v>116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519164111</v>
      </c>
      <c r="U16" s="77">
        <f ca="1">LARGE(T$15:T$18,2)</f>
        <v>529177116</v>
      </c>
      <c r="V16" s="76">
        <f ca="1">ROUNDDOWN(U16/1000000,0)</f>
        <v>529</v>
      </c>
      <c r="W16" s="76">
        <f ca="1">ROUNDDOWN((U16-V16*1000000)/1000,0)</f>
        <v>177</v>
      </c>
      <c r="X16" s="76">
        <f ca="1">+V16-W16</f>
        <v>352</v>
      </c>
      <c r="Y16" s="76">
        <f ca="1">120-(U16-V16*1000000-W16*1000)</f>
        <v>4</v>
      </c>
      <c r="Z16" s="76"/>
    </row>
    <row r="17" spans="1:26" ht="15.95" customHeight="1" x14ac:dyDescent="0.15">
      <c r="A17" s="88">
        <v>26471</v>
      </c>
      <c r="B17" s="89"/>
      <c r="C17" s="25" t="s">
        <v>19</v>
      </c>
      <c r="D17" s="26">
        <f>IF(OR(ISNUMBER(G13),ISNUMBER(G14),ISNUMBER(G15),ISNUMBER(G16)),SUM(D13:D16),"")</f>
        <v>374</v>
      </c>
      <c r="E17" s="27">
        <f>IF(OR(ISNUMBER(G13),ISNUMBER(G14),ISNUMBER(G15),ISNUMBER(G16)),SUM(E13:E16),"")</f>
        <v>174</v>
      </c>
      <c r="F17" s="27">
        <f>IF(OR(ISNUMBER(G13),ISNUMBER(G14),ISNUMBER(G15),ISNUMBER(G16)),SUM(F13:F16),"")</f>
        <v>5</v>
      </c>
      <c r="G17" s="28">
        <f>IF(OR(ISNUMBER(G13),ISNUMBER(G14),ISNUMBER(G15),ISNUMBER(G16)),SUM(G13:G16),"")</f>
        <v>548</v>
      </c>
      <c r="H17" s="42" t="s">
        <v>27</v>
      </c>
      <c r="I17" s="79"/>
      <c r="K17" s="88">
        <v>26888</v>
      </c>
      <c r="L17" s="89"/>
      <c r="M17" s="25" t="s">
        <v>19</v>
      </c>
      <c r="N17" s="26">
        <f>IF(OR(ISNUMBER(Q13),ISNUMBER(Q14),ISNUMBER(Q15),ISNUMBER(Q16)),SUM(N13:N16),"")</f>
        <v>355</v>
      </c>
      <c r="O17" s="27">
        <f>IF(OR(ISNUMBER(Q13),ISNUMBER(Q14),ISNUMBER(Q15),ISNUMBER(Q16)),SUM(O13:O16),"")</f>
        <v>164</v>
      </c>
      <c r="P17" s="27">
        <f>IF(OR(ISNUMBER(Q13),ISNUMBER(Q14),ISNUMBER(Q15),ISNUMBER(Q16)),SUM(P13:P16),"")</f>
        <v>9</v>
      </c>
      <c r="Q17" s="28">
        <f>IF(OR(ISNUMBER(Q13),ISNUMBER(Q14),ISNUMBER(Q15),ISNUMBER(Q16)),SUM(Q13:Q16),"")</f>
        <v>519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538179117</v>
      </c>
      <c r="U17" s="77">
        <f ca="1">LARGE(T$15:T$18,3)</f>
        <v>523175115</v>
      </c>
      <c r="V17" s="76">
        <f ca="1">ROUNDDOWN(U17/1000000,0)</f>
        <v>523</v>
      </c>
      <c r="W17" s="76">
        <f ca="1">ROUNDDOWN((U17-V17*1000000)/1000,0)</f>
        <v>175</v>
      </c>
      <c r="X17" s="76">
        <f ca="1">+V17-W17</f>
        <v>348</v>
      </c>
      <c r="Y17" s="76">
        <f ca="1">120-(U17-V17*1000000-W17*1000)</f>
        <v>5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96</v>
      </c>
      <c r="E18" s="2">
        <v>51</v>
      </c>
      <c r="F18" s="2">
        <v>3</v>
      </c>
      <c r="G18" s="17">
        <f>IF(AND(ISBLANK(D18),ISBLANK(E18),ISBLANK(N18),ISBLANK(O18)),"",D18+E18)</f>
        <v>147</v>
      </c>
      <c r="H18" s="40" t="s">
        <v>27</v>
      </c>
      <c r="I18" s="18"/>
      <c r="K18" s="80" t="s">
        <v>37</v>
      </c>
      <c r="L18" s="81"/>
      <c r="M18" s="16">
        <v>1</v>
      </c>
      <c r="N18" s="1">
        <v>94</v>
      </c>
      <c r="O18" s="2">
        <v>43</v>
      </c>
      <c r="P18" s="2">
        <v>1</v>
      </c>
      <c r="Q18" s="17">
        <f>IF(AND(ISBLANK(D18),ISBLANK(E18),ISBLANK(N18),ISBLANK(O18)),"",N18+O18)</f>
        <v>137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529177116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85</v>
      </c>
      <c r="E19" s="4">
        <v>36</v>
      </c>
      <c r="F19" s="4">
        <v>2</v>
      </c>
      <c r="G19" s="20">
        <f>IF(AND(ISBLANK(D19),ISBLANK(E19),ISBLANK(N19),ISBLANK(O19)),"",D19+E19)</f>
        <v>121</v>
      </c>
      <c r="H19" s="41" t="s">
        <v>27</v>
      </c>
      <c r="I19" s="18"/>
      <c r="K19" s="82"/>
      <c r="L19" s="83"/>
      <c r="M19" s="19">
        <v>2</v>
      </c>
      <c r="N19" s="3">
        <v>84</v>
      </c>
      <c r="O19" s="4">
        <v>42</v>
      </c>
      <c r="P19" s="4">
        <v>1</v>
      </c>
      <c r="Q19" s="20">
        <f>IF(AND(ISBLANK(D19),ISBLANK(E19),ISBLANK(N19),ISBLANK(O19)),"",N19+O19)</f>
        <v>126</v>
      </c>
      <c r="R19" s="41" t="s">
        <v>27</v>
      </c>
      <c r="S19" s="18"/>
      <c r="T19" s="76" t="s">
        <v>31</v>
      </c>
      <c r="U19" s="76"/>
      <c r="V19" s="76">
        <f ca="1">SUM(V15:V18)</f>
        <v>1590</v>
      </c>
      <c r="W19" s="76">
        <f ca="1">SUM(W15:W18)</f>
        <v>531</v>
      </c>
      <c r="X19" s="76">
        <f ca="1">SUM(X15:X18)</f>
        <v>1059</v>
      </c>
      <c r="Y19" s="76">
        <f ca="1">SUM(Y15:Y18)</f>
        <v>12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91</v>
      </c>
      <c r="E20" s="4">
        <v>54</v>
      </c>
      <c r="F20" s="4">
        <v>1</v>
      </c>
      <c r="G20" s="20">
        <f>IF(AND(ISBLANK(D20),ISBLANK(E20),ISBLANK(N20),ISBLANK(O20)),"",D20+E20)</f>
        <v>145</v>
      </c>
      <c r="H20" s="41" t="s">
        <v>27</v>
      </c>
      <c r="I20" s="18"/>
      <c r="K20" s="84" t="s">
        <v>39</v>
      </c>
      <c r="L20" s="85"/>
      <c r="M20" s="19">
        <v>3</v>
      </c>
      <c r="N20" s="3">
        <v>85</v>
      </c>
      <c r="O20" s="4">
        <v>51</v>
      </c>
      <c r="P20" s="4">
        <v>1</v>
      </c>
      <c r="Q20" s="20">
        <f>IF(AND(ISBLANK(D20),ISBLANK(E20),ISBLANK(N20),ISBLANK(O20)),"",N20+O20)</f>
        <v>136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97</v>
      </c>
      <c r="E21" s="23">
        <v>41</v>
      </c>
      <c r="F21" s="23">
        <v>1</v>
      </c>
      <c r="G21" s="24">
        <f>IF(AND(ISBLANK(D21),ISBLANK(E21),ISBLANK(N21),ISBLANK(O21)),"",D21+E21)</f>
        <v>138</v>
      </c>
      <c r="H21" s="42" t="s">
        <v>27</v>
      </c>
      <c r="I21" s="78"/>
      <c r="K21" s="86"/>
      <c r="L21" s="87"/>
      <c r="M21" s="21">
        <v>4</v>
      </c>
      <c r="N21" s="22">
        <v>96</v>
      </c>
      <c r="O21" s="23">
        <v>43</v>
      </c>
      <c r="P21" s="23">
        <v>0</v>
      </c>
      <c r="Q21" s="24">
        <f>IF(AND(ISBLANK(D21),ISBLANK(E21),ISBLANK(N21),ISBLANK(O21)),"",N21+O21)</f>
        <v>139</v>
      </c>
      <c r="R21" s="42" t="s">
        <v>27</v>
      </c>
      <c r="S21" s="78"/>
    </row>
    <row r="22" spans="1:26" ht="15.95" customHeight="1" x14ac:dyDescent="0.15">
      <c r="A22" s="88">
        <v>25395</v>
      </c>
      <c r="B22" s="89"/>
      <c r="C22" s="25" t="s">
        <v>19</v>
      </c>
      <c r="D22" s="26">
        <f>IF(OR(ISNUMBER(G18),ISNUMBER(G19),ISNUMBER(G20),ISNUMBER(G21)),SUM(D18:D21),"")</f>
        <v>369</v>
      </c>
      <c r="E22" s="27">
        <f>IF(OR(ISNUMBER(G18),ISNUMBER(G19),ISNUMBER(G20),ISNUMBER(G21)),SUM(E18:E21),"")</f>
        <v>182</v>
      </c>
      <c r="F22" s="27">
        <f>IF(OR(ISNUMBER(G18),ISNUMBER(G19),ISNUMBER(G20),ISNUMBER(G21)),SUM(F18:F21),"")</f>
        <v>7</v>
      </c>
      <c r="G22" s="28">
        <f>IF(OR(ISNUMBER(G18),ISNUMBER(G19),ISNUMBER(G20),ISNUMBER(G21)),SUM(G18:G21),"")</f>
        <v>551</v>
      </c>
      <c r="H22" s="42" t="s">
        <v>27</v>
      </c>
      <c r="I22" s="79"/>
      <c r="K22" s="88">
        <v>23142</v>
      </c>
      <c r="L22" s="89"/>
      <c r="M22" s="25" t="s">
        <v>19</v>
      </c>
      <c r="N22" s="26">
        <f>IF(OR(ISNUMBER(Q18),ISNUMBER(Q19),ISNUMBER(Q20),ISNUMBER(Q21)),SUM(N18:N21),"")</f>
        <v>359</v>
      </c>
      <c r="O22" s="27">
        <f>IF(OR(ISNUMBER(Q18),ISNUMBER(Q19),ISNUMBER(Q20),ISNUMBER(Q21)),SUM(O18:O21),"")</f>
        <v>179</v>
      </c>
      <c r="P22" s="27">
        <f>IF(OR(ISNUMBER(Q18),ISNUMBER(Q19),ISNUMBER(Q20),ISNUMBER(Q21)),SUM(P18:P21),"")</f>
        <v>3</v>
      </c>
      <c r="Q22" s="28">
        <f>IF(OR(ISNUMBER(Q18),ISNUMBER(Q19),ISNUMBER(Q20),ISNUMBER(Q21)),SUM(Q18:Q21),"")</f>
        <v>538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104</v>
      </c>
      <c r="E23" s="2">
        <v>42</v>
      </c>
      <c r="F23" s="2">
        <v>0</v>
      </c>
      <c r="G23" s="17">
        <f>IF(AND(ISBLANK(D23),ISBLANK(E23),ISBLANK(N23),ISBLANK(O23)),"",D23+E23)</f>
        <v>146</v>
      </c>
      <c r="H23" s="40" t="s">
        <v>27</v>
      </c>
      <c r="I23" s="18"/>
      <c r="K23" s="80" t="s">
        <v>41</v>
      </c>
      <c r="L23" s="81"/>
      <c r="M23" s="16">
        <v>1</v>
      </c>
      <c r="N23" s="1">
        <v>92</v>
      </c>
      <c r="O23" s="2">
        <v>43</v>
      </c>
      <c r="P23" s="2">
        <v>1</v>
      </c>
      <c r="Q23" s="17">
        <f>IF(AND(ISBLANK(D23),ISBLANK(E23),ISBLANK(N23),ISBLANK(O23)),"",N23+O23)</f>
        <v>135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86</v>
      </c>
      <c r="E24" s="4">
        <v>59</v>
      </c>
      <c r="F24" s="4">
        <v>0</v>
      </c>
      <c r="G24" s="20">
        <f>IF(AND(ISBLANK(D24),ISBLANK(E24),ISBLANK(N24),ISBLANK(O24)),"",D24+E24)</f>
        <v>145</v>
      </c>
      <c r="H24" s="41" t="s">
        <v>27</v>
      </c>
      <c r="I24" s="18"/>
      <c r="K24" s="82"/>
      <c r="L24" s="83"/>
      <c r="M24" s="19">
        <v>2</v>
      </c>
      <c r="N24" s="3">
        <v>79</v>
      </c>
      <c r="O24" s="4">
        <v>45</v>
      </c>
      <c r="P24" s="4">
        <v>0</v>
      </c>
      <c r="Q24" s="20">
        <f>IF(AND(ISBLANK(D24),ISBLANK(E24),ISBLANK(N24),ISBLANK(O24)),"",N24+O24)</f>
        <v>124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85</v>
      </c>
      <c r="E25" s="4">
        <v>62</v>
      </c>
      <c r="F25" s="4">
        <v>0</v>
      </c>
      <c r="G25" s="20">
        <f>IF(AND(ISBLANK(D25),ISBLANK(E25),ISBLANK(N25),ISBLANK(O25)),"",D25+E25)</f>
        <v>147</v>
      </c>
      <c r="H25" s="41" t="s">
        <v>27</v>
      </c>
      <c r="I25" s="18"/>
      <c r="K25" s="84" t="s">
        <v>43</v>
      </c>
      <c r="L25" s="85"/>
      <c r="M25" s="19">
        <v>3</v>
      </c>
      <c r="N25" s="3">
        <v>82</v>
      </c>
      <c r="O25" s="4">
        <v>45</v>
      </c>
      <c r="P25" s="4">
        <v>1</v>
      </c>
      <c r="Q25" s="20">
        <f>IF(AND(ISBLANK(D25),ISBLANK(E25),ISBLANK(N25),ISBLANK(O25)),"",N25+O25)</f>
        <v>127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92</v>
      </c>
      <c r="E26" s="23">
        <v>34</v>
      </c>
      <c r="F26" s="23">
        <v>2</v>
      </c>
      <c r="G26" s="24">
        <f>IF(AND(ISBLANK(D26),ISBLANK(E26),ISBLANK(N26),ISBLANK(O26)),"",D26+E26)</f>
        <v>126</v>
      </c>
      <c r="H26" s="42" t="s">
        <v>27</v>
      </c>
      <c r="I26" s="78"/>
      <c r="K26" s="86"/>
      <c r="L26" s="87"/>
      <c r="M26" s="21">
        <v>4</v>
      </c>
      <c r="N26" s="22">
        <v>99</v>
      </c>
      <c r="O26" s="23">
        <v>44</v>
      </c>
      <c r="P26" s="23">
        <v>2</v>
      </c>
      <c r="Q26" s="24">
        <f>IF(AND(ISBLANK(D26),ISBLANK(E26),ISBLANK(N26),ISBLANK(O26)),"",N26+O26)</f>
        <v>143</v>
      </c>
      <c r="R26" s="42" t="s">
        <v>27</v>
      </c>
      <c r="S26" s="78"/>
    </row>
    <row r="27" spans="1:26" ht="15.95" customHeight="1" x14ac:dyDescent="0.15">
      <c r="A27" s="88">
        <v>25756</v>
      </c>
      <c r="B27" s="89"/>
      <c r="C27" s="25" t="s">
        <v>19</v>
      </c>
      <c r="D27" s="26">
        <f>IF(OR(ISNUMBER(G23),ISNUMBER(G24),ISNUMBER(G25),ISNUMBER(G26)),SUM(D23:D26),"")</f>
        <v>367</v>
      </c>
      <c r="E27" s="27">
        <f>IF(OR(ISNUMBER(G23),ISNUMBER(G24),ISNUMBER(G25),ISNUMBER(G26)),SUM(E23:E26),"")</f>
        <v>197</v>
      </c>
      <c r="F27" s="27">
        <f>IF(OR(ISNUMBER(G23),ISNUMBER(G24),ISNUMBER(G25),ISNUMBER(G26)),SUM(F23:F26),"")</f>
        <v>2</v>
      </c>
      <c r="G27" s="28">
        <f>IF(OR(ISNUMBER(G23),ISNUMBER(G24),ISNUMBER(G25),ISNUMBER(G26)),SUM(G23:G26),"")</f>
        <v>564</v>
      </c>
      <c r="H27" s="42" t="s">
        <v>27</v>
      </c>
      <c r="I27" s="79"/>
      <c r="K27" s="88">
        <v>26251</v>
      </c>
      <c r="L27" s="89"/>
      <c r="M27" s="25" t="s">
        <v>19</v>
      </c>
      <c r="N27" s="26">
        <f>IF(OR(ISNUMBER(Q23),ISNUMBER(Q24),ISNUMBER(Q25),ISNUMBER(Q26)),SUM(N23:N26),"")</f>
        <v>352</v>
      </c>
      <c r="O27" s="27">
        <f>IF(OR(ISNUMBER(Q23),ISNUMBER(Q24),ISNUMBER(Q25),ISNUMBER(Q26)),SUM(O23:O26),"")</f>
        <v>177</v>
      </c>
      <c r="P27" s="27">
        <f>IF(OR(ISNUMBER(Q23),ISNUMBER(Q24),ISNUMBER(Q25),ISNUMBER(Q26)),SUM(P23:P26),"")</f>
        <v>4</v>
      </c>
      <c r="Q27" s="28">
        <f>IF(OR(ISNUMBER(Q23),ISNUMBER(Q24),ISNUMBER(Q25),ISNUMBER(Q26)),SUM(Q23:Q26),"")</f>
        <v>529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1127</v>
      </c>
      <c r="E39" s="33">
        <f ca="1">IF(OR(ISNUMBER(G12),ISNUMBER(G17),ISNUMBER(G22),ISNUMBER(G27),ISNUMBER(G32),ISNUMBER(G37)),W12,"")</f>
        <v>571</v>
      </c>
      <c r="F39" s="33">
        <f ca="1">IF(OR(ISNUMBER(G12),ISNUMBER(G17),ISNUMBER(G22),ISNUMBER(G27),ISNUMBER(G32),ISNUMBER(G37)),Y12,"")</f>
        <v>13</v>
      </c>
      <c r="G39" s="34">
        <f ca="1">IF(OR(ISNUMBER(G12),ISNUMBER(G17),ISNUMBER(G22),ISNUMBER(G27),ISNUMBER(G32),ISNUMBER(G37)),V12,"")</f>
        <v>1698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1059</v>
      </c>
      <c r="O39" s="33">
        <f ca="1">IF(OR(ISNUMBER(Q12),ISNUMBER(Q17),ISNUMBER(Q22),ISNUMBER(Q27),ISNUMBER(Q32),ISNUMBER(Q37)),W19,"")</f>
        <v>531</v>
      </c>
      <c r="P39" s="33">
        <f ca="1">IF(OR(ISNUMBER(Q12),ISNUMBER(Q17),ISNUMBER(Q22),ISNUMBER(Q27),ISNUMBER(Q32),ISNUMBER(Q37)),Y19,"")</f>
        <v>12</v>
      </c>
      <c r="Q39" s="34">
        <f ca="1">IF(OR(ISNUMBER(Q12),ISNUMBER(Q17),ISNUMBER(Q22),ISNUMBER(Q27),ISNUMBER(Q32),ISNUMBER(Q37)),V19,"")</f>
        <v>1590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46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0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