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390" windowHeight="7875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<sst xmlns="http://schemas.openxmlformats.org/spreadsheetml/2006/main" count="358" uniqueCount="83">
  <si>
    <t>Pořadí</t>
  </si>
  <si>
    <t>Příjmení a jméno</t>
  </si>
  <si>
    <t>Oddíl</t>
  </si>
  <si>
    <t>Plné</t>
  </si>
  <si>
    <t>Dor.</t>
  </si>
  <si>
    <t>Ch</t>
  </si>
  <si>
    <t>Celk.</t>
  </si>
  <si>
    <t>Body</t>
  </si>
  <si>
    <t>CB DOBŘANY  7.10.2012</t>
  </si>
  <si>
    <t>ROKYCANY  4.11.2012</t>
  </si>
  <si>
    <t>KDYNĚ     2.12.2012</t>
  </si>
  <si>
    <t>SLAVOJ PLZEŇ  16.12.2012</t>
  </si>
  <si>
    <t>ŠKODA PLZEŇ  10.2.2012</t>
  </si>
  <si>
    <t>SLAVOJ PLZEŇ  24.3.2013</t>
  </si>
  <si>
    <t>POHÁR  MLADÝCH  NADĚJÍ  PLZEŇSKÉHO  KRAJSKÉHO  KUŽELKÁŘSKÉHO  SVAZU  2012-2013</t>
  </si>
  <si>
    <t>MLADŠÍ  ŽÁKYNĚ</t>
  </si>
  <si>
    <t>Celkový průměr</t>
  </si>
  <si>
    <t>Celk. body</t>
  </si>
  <si>
    <t>CELKOVÉ  POŘADÍ</t>
  </si>
  <si>
    <t>MLADŠÍ  ŽÁCI</t>
  </si>
  <si>
    <t>STARŠÍ  ŽÁCI</t>
  </si>
  <si>
    <t>CB Dobřany</t>
  </si>
  <si>
    <t xml:space="preserve"> RUTKOVSKÁ Barbora</t>
  </si>
  <si>
    <t xml:space="preserve"> VÉBROVÁ Martina</t>
  </si>
  <si>
    <t xml:space="preserve"> ŠILHAVÁ Denisa</t>
  </si>
  <si>
    <t xml:space="preserve"> PŘIBÁŇOVÁ Nikola</t>
  </si>
  <si>
    <t xml:space="preserve"> KVAČOVÁ Kristýna</t>
  </si>
  <si>
    <t xml:space="preserve"> HOMROVÁ Sabina</t>
  </si>
  <si>
    <t xml:space="preserve"> MAFKOVÁ Michaela</t>
  </si>
  <si>
    <t xml:space="preserve"> KVAČOVÁ Adina</t>
  </si>
  <si>
    <t xml:space="preserve"> MAFKOVÁ Kateřina</t>
  </si>
  <si>
    <t xml:space="preserve"> ŠLAJSOVÁ Lucie</t>
  </si>
  <si>
    <t xml:space="preserve"> PROVAZNÍKOVÁ Michaela</t>
  </si>
  <si>
    <t xml:space="preserve"> TOMAN Šimon</t>
  </si>
  <si>
    <t xml:space="preserve"> FÜRSTOVÁ Kateřina</t>
  </si>
  <si>
    <t>SKK Rokycany</t>
  </si>
  <si>
    <t xml:space="preserve"> PARÝZEK Matyáš</t>
  </si>
  <si>
    <t xml:space="preserve"> SRPOVÁ Marika</t>
  </si>
  <si>
    <t xml:space="preserve"> FIŠEROVÁ Valerie</t>
  </si>
  <si>
    <t xml:space="preserve"> VARMUŽOVÁ Lucie</t>
  </si>
  <si>
    <t>TJ Sokol Kdyně</t>
  </si>
  <si>
    <t xml:space="preserve"> GONDEKOVÁ Nikola</t>
  </si>
  <si>
    <t xml:space="preserve"> FARA Michal</t>
  </si>
  <si>
    <t xml:space="preserve"> SIEGERTOVÁ Nikol</t>
  </si>
  <si>
    <t xml:space="preserve"> HRÁDKOVÁ Dominika</t>
  </si>
  <si>
    <t xml:space="preserve"> MAJER Matěj</t>
  </si>
  <si>
    <t>Kuželky Holýšov</t>
  </si>
  <si>
    <t xml:space="preserve"> GONDEKOVÁ Kristýna</t>
  </si>
  <si>
    <t xml:space="preserve"> MARTÍNEK Michael</t>
  </si>
  <si>
    <t xml:space="preserve"> ŠLAJEROVÁ Lenka</t>
  </si>
  <si>
    <t xml:space="preserve"> HORKOVÁ Veronika</t>
  </si>
  <si>
    <t xml:space="preserve"> FIŠER Matěj</t>
  </si>
  <si>
    <t xml:space="preserve"> ŠLAJER Viktor</t>
  </si>
  <si>
    <t xml:space="preserve"> MAJER Michal</t>
  </si>
  <si>
    <t xml:space="preserve"> ŠLAJER Martin</t>
  </si>
  <si>
    <t xml:space="preserve"> DIČKOVÁ Nathalie</t>
  </si>
  <si>
    <t xml:space="preserve"> EICHLEROVÁ Karolína</t>
  </si>
  <si>
    <t xml:space="preserve"> SOUKUPOVÁ Andrea</t>
  </si>
  <si>
    <t xml:space="preserve"> FILOVÁ Kateřina</t>
  </si>
  <si>
    <t xml:space="preserve"> VESELÝ Jiří</t>
  </si>
  <si>
    <t xml:space="preserve"> HAVLÍK Vojtěch</t>
  </si>
  <si>
    <t>ROKYCANY  27.1.2013</t>
  </si>
  <si>
    <t>KDYNĚ    14.4.2013</t>
  </si>
  <si>
    <t xml:space="preserve">CB DOBŘANY </t>
  </si>
  <si>
    <t>SK Škoda VS Plzeň</t>
  </si>
  <si>
    <t>ŠTICHOVÁ Anna</t>
  </si>
  <si>
    <t>STARŠÍ ŽÁKYNĚ</t>
  </si>
  <si>
    <t>ROKYCANY 21.4.2013</t>
  </si>
  <si>
    <t>DOHNALOVÁ Veronika</t>
  </si>
  <si>
    <t>ZRŮSTKOVÁ Ivana</t>
  </si>
  <si>
    <t xml:space="preserve"> MÁLKOVÁ Bára</t>
  </si>
  <si>
    <t xml:space="preserve"> PŘIBYLOVÁ Olga</t>
  </si>
  <si>
    <t xml:space="preserve"> RUBÁŠOVÁ Michaela</t>
  </si>
  <si>
    <t xml:space="preserve"> SCHWEINEROVÁ Veronika</t>
  </si>
  <si>
    <t xml:space="preserve"> HOŘÁKOVÁ Kristýna </t>
  </si>
  <si>
    <t xml:space="preserve"> ŠEFL David</t>
  </si>
  <si>
    <t xml:space="preserve"> VOLFÍK Jiří</t>
  </si>
  <si>
    <t xml:space="preserve"> KOZICKÝ Michal</t>
  </si>
  <si>
    <t xml:space="preserve"> MAREŠ Jan</t>
  </si>
  <si>
    <t xml:space="preserve"> HOVAN Jakub</t>
  </si>
  <si>
    <t xml:space="preserve"> NOVOTNÝ Dominik</t>
  </si>
  <si>
    <t>KDYNĚ       14.4.2013</t>
  </si>
  <si>
    <t xml:space="preserve">CB DOBŘANY  12.5.2013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</si>
</sst>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b/>
      <sz val="12"/>
      <color rgb="FF00009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64" fontId="52" fillId="0" borderId="26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5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78"/>
  <sheetViews>
    <sheetView tabSelected="1"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9.140625" defaultRowHeight="15"/>
  <cols>
    <col min="1" max="1" width="0.85546875" style="3" customWidth="1"/>
    <col min="2" max="2" width="5.57421875" style="3" customWidth="1"/>
    <col min="3" max="3" width="31.421875" style="3" customWidth="1"/>
    <col min="4" max="4" width="23.28125" style="3" customWidth="1"/>
    <col min="5" max="5" width="5.140625" style="3" customWidth="1"/>
    <col min="6" max="7" width="4.7109375" style="3" customWidth="1"/>
    <col min="8" max="8" width="5.7109375" style="3" customWidth="1"/>
    <col min="9" max="9" width="5.28125" style="3" customWidth="1"/>
    <col min="10" max="10" width="5.140625" style="3" customWidth="1"/>
    <col min="11" max="12" width="4.7109375" style="3" customWidth="1"/>
    <col min="13" max="13" width="5.7109375" style="3" customWidth="1"/>
    <col min="14" max="14" width="5.28125" style="3" customWidth="1"/>
    <col min="15" max="15" width="5.140625" style="3" customWidth="1"/>
    <col min="16" max="17" width="4.7109375" style="3" customWidth="1"/>
    <col min="18" max="18" width="5.7109375" style="3" customWidth="1"/>
    <col min="19" max="20" width="5.28125" style="3" customWidth="1"/>
    <col min="21" max="22" width="4.7109375" style="3" customWidth="1"/>
    <col min="23" max="23" width="5.7109375" style="3" customWidth="1"/>
    <col min="24" max="24" width="5.28125" style="3" customWidth="1"/>
    <col min="25" max="26" width="5.57421875" style="3" bestFit="1" customWidth="1"/>
    <col min="27" max="27" width="4.7109375" style="3" customWidth="1"/>
    <col min="28" max="28" width="5.7109375" style="3" customWidth="1"/>
    <col min="29" max="29" width="5.28125" style="3" customWidth="1"/>
    <col min="30" max="30" width="5.57421875" style="3" bestFit="1" customWidth="1"/>
    <col min="31" max="31" width="5.28125" style="3" customWidth="1"/>
    <col min="32" max="32" width="4.7109375" style="3" customWidth="1"/>
    <col min="33" max="33" width="5.7109375" style="3" customWidth="1"/>
    <col min="34" max="34" width="5.28125" style="3" customWidth="1"/>
    <col min="35" max="35" width="5.7109375" style="3" customWidth="1"/>
    <col min="36" max="37" width="5.421875" style="3" customWidth="1"/>
    <col min="38" max="38" width="5.7109375" style="3" customWidth="1"/>
    <col min="39" max="39" width="5.28125" style="3" customWidth="1"/>
    <col min="40" max="40" width="6.28125" style="3" customWidth="1"/>
    <col min="41" max="42" width="4.7109375" style="3" customWidth="1"/>
    <col min="43" max="43" width="5.7109375" style="3" customWidth="1"/>
    <col min="44" max="44" width="5.28125" style="3" customWidth="1"/>
    <col min="45" max="47" width="4.7109375" style="3" customWidth="1"/>
    <col min="48" max="48" width="5.7109375" style="3" customWidth="1"/>
    <col min="49" max="49" width="5.28125" style="3" customWidth="1"/>
    <col min="50" max="50" width="6.421875" style="3" customWidth="1"/>
    <col min="51" max="51" width="5.8515625" style="3" customWidth="1"/>
    <col min="52" max="52" width="5.140625" style="3" customWidth="1"/>
    <col min="53" max="53" width="8.8515625" style="3" customWidth="1"/>
    <col min="54" max="54" width="7.7109375" style="3" customWidth="1"/>
    <col min="55" max="55" width="5.00390625" style="5" customWidth="1"/>
    <col min="56" max="16384" width="9.140625" style="3" customWidth="1"/>
  </cols>
  <sheetData>
    <row r="1" ht="4.5" customHeight="1" thickBot="1"/>
    <row r="2" spans="3:48" ht="36.75" customHeight="1" thickBot="1">
      <c r="C2" s="106" t="s">
        <v>14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8"/>
    </row>
    <row r="3" spans="3:48" ht="8.25" customHeight="1" thickBo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3:53" ht="41.25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9" t="s">
        <v>15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X4" s="6"/>
      <c r="AY4" s="6"/>
      <c r="AZ4" s="6"/>
      <c r="BA4" s="6"/>
    </row>
    <row r="5" ht="5.25" customHeight="1" thickBot="1"/>
    <row r="6" spans="2:54" ht="45" customHeight="1" thickBot="1">
      <c r="B6" s="115" t="s">
        <v>0</v>
      </c>
      <c r="C6" s="117" t="s">
        <v>1</v>
      </c>
      <c r="D6" s="117" t="s">
        <v>2</v>
      </c>
      <c r="E6" s="112" t="s">
        <v>8</v>
      </c>
      <c r="F6" s="113"/>
      <c r="G6" s="113"/>
      <c r="H6" s="113"/>
      <c r="I6" s="114"/>
      <c r="J6" s="112" t="s">
        <v>9</v>
      </c>
      <c r="K6" s="113"/>
      <c r="L6" s="113"/>
      <c r="M6" s="113"/>
      <c r="N6" s="114"/>
      <c r="O6" s="112" t="s">
        <v>10</v>
      </c>
      <c r="P6" s="113"/>
      <c r="Q6" s="113"/>
      <c r="R6" s="113"/>
      <c r="S6" s="114"/>
      <c r="T6" s="112" t="s">
        <v>11</v>
      </c>
      <c r="U6" s="113"/>
      <c r="V6" s="113"/>
      <c r="W6" s="113"/>
      <c r="X6" s="114"/>
      <c r="Y6" s="112" t="s">
        <v>12</v>
      </c>
      <c r="Z6" s="113"/>
      <c r="AA6" s="113"/>
      <c r="AB6" s="113"/>
      <c r="AC6" s="114"/>
      <c r="AD6" s="112" t="s">
        <v>13</v>
      </c>
      <c r="AE6" s="113"/>
      <c r="AF6" s="113"/>
      <c r="AG6" s="113"/>
      <c r="AH6" s="114"/>
      <c r="AI6" s="112" t="s">
        <v>62</v>
      </c>
      <c r="AJ6" s="113"/>
      <c r="AK6" s="113"/>
      <c r="AL6" s="113"/>
      <c r="AM6" s="114"/>
      <c r="AN6" s="112" t="s">
        <v>67</v>
      </c>
      <c r="AO6" s="113"/>
      <c r="AP6" s="113"/>
      <c r="AQ6" s="113"/>
      <c r="AR6" s="114"/>
      <c r="AS6" s="112" t="s">
        <v>63</v>
      </c>
      <c r="AT6" s="113"/>
      <c r="AU6" s="113"/>
      <c r="AV6" s="113"/>
      <c r="AW6" s="114"/>
      <c r="AX6" s="112" t="s">
        <v>18</v>
      </c>
      <c r="AY6" s="113"/>
      <c r="AZ6" s="113"/>
      <c r="BA6" s="113"/>
      <c r="BB6" s="114"/>
    </row>
    <row r="7" spans="2:54" ht="34.5" customHeight="1" thickBot="1">
      <c r="B7" s="116"/>
      <c r="C7" s="118"/>
      <c r="D7" s="118"/>
      <c r="E7" s="7" t="s">
        <v>3</v>
      </c>
      <c r="F7" s="8" t="s">
        <v>4</v>
      </c>
      <c r="G7" s="8" t="s">
        <v>5</v>
      </c>
      <c r="H7" s="9" t="s">
        <v>6</v>
      </c>
      <c r="I7" s="10" t="s">
        <v>7</v>
      </c>
      <c r="J7" s="7" t="s">
        <v>3</v>
      </c>
      <c r="K7" s="8" t="s">
        <v>4</v>
      </c>
      <c r="L7" s="8" t="s">
        <v>5</v>
      </c>
      <c r="M7" s="9" t="s">
        <v>6</v>
      </c>
      <c r="N7" s="10" t="s">
        <v>7</v>
      </c>
      <c r="O7" s="7" t="s">
        <v>3</v>
      </c>
      <c r="P7" s="8" t="s">
        <v>4</v>
      </c>
      <c r="Q7" s="8" t="s">
        <v>5</v>
      </c>
      <c r="R7" s="9" t="s">
        <v>6</v>
      </c>
      <c r="S7" s="10" t="s">
        <v>7</v>
      </c>
      <c r="T7" s="7" t="s">
        <v>3</v>
      </c>
      <c r="U7" s="8" t="s">
        <v>4</v>
      </c>
      <c r="V7" s="8" t="s">
        <v>5</v>
      </c>
      <c r="W7" s="9" t="s">
        <v>6</v>
      </c>
      <c r="X7" s="10" t="s">
        <v>7</v>
      </c>
      <c r="Y7" s="7" t="s">
        <v>3</v>
      </c>
      <c r="Z7" s="8" t="s">
        <v>4</v>
      </c>
      <c r="AA7" s="8" t="s">
        <v>5</v>
      </c>
      <c r="AB7" s="9" t="s">
        <v>6</v>
      </c>
      <c r="AC7" s="10" t="s">
        <v>7</v>
      </c>
      <c r="AD7" s="7" t="s">
        <v>3</v>
      </c>
      <c r="AE7" s="8" t="s">
        <v>4</v>
      </c>
      <c r="AF7" s="8" t="s">
        <v>5</v>
      </c>
      <c r="AG7" s="9" t="s">
        <v>6</v>
      </c>
      <c r="AH7" s="10" t="s">
        <v>7</v>
      </c>
      <c r="AI7" s="7" t="s">
        <v>3</v>
      </c>
      <c r="AJ7" s="8" t="s">
        <v>4</v>
      </c>
      <c r="AK7" s="8" t="s">
        <v>5</v>
      </c>
      <c r="AL7" s="9" t="s">
        <v>6</v>
      </c>
      <c r="AM7" s="10" t="s">
        <v>7</v>
      </c>
      <c r="AN7" s="7" t="s">
        <v>3</v>
      </c>
      <c r="AO7" s="8" t="s">
        <v>4</v>
      </c>
      <c r="AP7" s="8" t="s">
        <v>5</v>
      </c>
      <c r="AQ7" s="9" t="s">
        <v>6</v>
      </c>
      <c r="AR7" s="10" t="s">
        <v>7</v>
      </c>
      <c r="AS7" s="7" t="s">
        <v>3</v>
      </c>
      <c r="AT7" s="8" t="s">
        <v>4</v>
      </c>
      <c r="AU7" s="8" t="s">
        <v>5</v>
      </c>
      <c r="AV7" s="9" t="s">
        <v>6</v>
      </c>
      <c r="AW7" s="10" t="s">
        <v>7</v>
      </c>
      <c r="AX7" s="11" t="s">
        <v>3</v>
      </c>
      <c r="AY7" s="9" t="s">
        <v>4</v>
      </c>
      <c r="AZ7" s="9" t="s">
        <v>5</v>
      </c>
      <c r="BA7" s="12" t="s">
        <v>16</v>
      </c>
      <c r="BB7" s="13" t="s">
        <v>17</v>
      </c>
    </row>
    <row r="8" ht="13.5" customHeight="1" thickBot="1"/>
    <row r="9" spans="2:55" s="19" customFormat="1" ht="20.25" customHeight="1">
      <c r="B9" s="22">
        <v>1</v>
      </c>
      <c r="C9" s="83" t="s">
        <v>32</v>
      </c>
      <c r="D9" s="22" t="s">
        <v>21</v>
      </c>
      <c r="E9" s="24">
        <v>159</v>
      </c>
      <c r="F9" s="25">
        <v>76</v>
      </c>
      <c r="G9" s="25">
        <v>6</v>
      </c>
      <c r="H9" s="26">
        <f>+E9+F9</f>
        <v>235</v>
      </c>
      <c r="I9" s="27">
        <v>15</v>
      </c>
      <c r="J9" s="24">
        <v>163</v>
      </c>
      <c r="K9" s="25">
        <v>94</v>
      </c>
      <c r="L9" s="25">
        <v>3</v>
      </c>
      <c r="M9" s="26">
        <f>+J9+K9</f>
        <v>257</v>
      </c>
      <c r="N9" s="27">
        <v>26</v>
      </c>
      <c r="O9" s="24">
        <v>159</v>
      </c>
      <c r="P9" s="25">
        <v>87</v>
      </c>
      <c r="Q9" s="25">
        <v>3</v>
      </c>
      <c r="R9" s="44">
        <f>+O9+P9</f>
        <v>246</v>
      </c>
      <c r="S9" s="46">
        <v>23</v>
      </c>
      <c r="T9" s="24">
        <v>164</v>
      </c>
      <c r="U9" s="25">
        <v>76</v>
      </c>
      <c r="V9" s="25">
        <v>5</v>
      </c>
      <c r="W9" s="44">
        <f>+T9+U9</f>
        <v>240</v>
      </c>
      <c r="X9" s="46">
        <v>17</v>
      </c>
      <c r="Y9" s="24">
        <v>179</v>
      </c>
      <c r="Z9" s="25">
        <v>100</v>
      </c>
      <c r="AA9" s="25">
        <v>6</v>
      </c>
      <c r="AB9" s="69">
        <f>+Y9+Z9</f>
        <v>279</v>
      </c>
      <c r="AC9" s="67">
        <v>34</v>
      </c>
      <c r="AD9" s="24">
        <f>90+76</f>
        <v>166</v>
      </c>
      <c r="AE9" s="25">
        <f>41+39</f>
        <v>80</v>
      </c>
      <c r="AF9" s="25">
        <v>5</v>
      </c>
      <c r="AG9" s="69">
        <f>+AD9+AE9</f>
        <v>246</v>
      </c>
      <c r="AH9" s="67">
        <v>23</v>
      </c>
      <c r="AI9" s="24">
        <v>157</v>
      </c>
      <c r="AJ9" s="25">
        <v>80</v>
      </c>
      <c r="AK9" s="25">
        <v>7</v>
      </c>
      <c r="AL9" s="79">
        <f>+AI9+AJ9</f>
        <v>237</v>
      </c>
      <c r="AM9" s="91">
        <v>19</v>
      </c>
      <c r="AN9" s="24">
        <v>158</v>
      </c>
      <c r="AO9" s="25">
        <v>76</v>
      </c>
      <c r="AP9" s="25">
        <v>7</v>
      </c>
      <c r="AQ9" s="102">
        <f>+AN9+AO9</f>
        <v>234</v>
      </c>
      <c r="AR9" s="91">
        <v>15</v>
      </c>
      <c r="AS9" s="24">
        <v>167</v>
      </c>
      <c r="AT9" s="25">
        <v>86</v>
      </c>
      <c r="AU9" s="25">
        <v>7</v>
      </c>
      <c r="AV9" s="28">
        <f>+AS9+AT9</f>
        <v>253</v>
      </c>
      <c r="AW9" s="91">
        <v>24</v>
      </c>
      <c r="AX9" s="97">
        <f>SUM(E9+J9+O9+T9+Y9+AD9+AI9+AN9+AS9)</f>
        <v>1472</v>
      </c>
      <c r="AY9" s="28">
        <f>SUM(F9+K9+P9+U9+Z9+AE9+AJ9+AO9+AT9)</f>
        <v>755</v>
      </c>
      <c r="AZ9" s="28">
        <f>SUM(G9+L9+Q9+V9+AA9+AF9+AK9+AP9+AU9)</f>
        <v>49</v>
      </c>
      <c r="BA9" s="55">
        <f>SUM(H9+M9+R9+W9+AB9+AG9+AL9+AQ9+AV9)/BC9</f>
        <v>247.44444444444446</v>
      </c>
      <c r="BB9" s="49">
        <f>SUM(I9+N9+S9+X9+AC9+AH9+AM9+AR9+AW9)</f>
        <v>196</v>
      </c>
      <c r="BC9" s="18">
        <v>9</v>
      </c>
    </row>
    <row r="10" spans="2:55" s="19" customFormat="1" ht="20.25" customHeight="1">
      <c r="B10" s="14">
        <v>2</v>
      </c>
      <c r="C10" s="84" t="s">
        <v>28</v>
      </c>
      <c r="D10" s="14" t="s">
        <v>21</v>
      </c>
      <c r="E10" s="16">
        <v>166</v>
      </c>
      <c r="F10" s="17">
        <v>81</v>
      </c>
      <c r="G10" s="17">
        <v>7</v>
      </c>
      <c r="H10" s="20">
        <f>+E10+F10</f>
        <v>247</v>
      </c>
      <c r="I10" s="21">
        <v>20</v>
      </c>
      <c r="J10" s="16">
        <v>140</v>
      </c>
      <c r="K10" s="17">
        <v>71</v>
      </c>
      <c r="L10" s="17">
        <v>11</v>
      </c>
      <c r="M10" s="20">
        <f>+J10+K10</f>
        <v>211</v>
      </c>
      <c r="N10" s="21">
        <v>11</v>
      </c>
      <c r="O10" s="16">
        <v>145</v>
      </c>
      <c r="P10" s="17">
        <v>80</v>
      </c>
      <c r="Q10" s="17">
        <v>3</v>
      </c>
      <c r="R10" s="45">
        <f>+O10+P10</f>
        <v>225</v>
      </c>
      <c r="S10" s="47">
        <v>11</v>
      </c>
      <c r="T10" s="143"/>
      <c r="U10" s="144"/>
      <c r="V10" s="144"/>
      <c r="W10" s="178">
        <f>+T10+U10</f>
        <v>0</v>
      </c>
      <c r="X10" s="152">
        <v>0</v>
      </c>
      <c r="Y10" s="16">
        <v>146</v>
      </c>
      <c r="Z10" s="17">
        <v>83</v>
      </c>
      <c r="AA10" s="17">
        <v>6</v>
      </c>
      <c r="AB10" s="70">
        <f>+Y10+Z10</f>
        <v>229</v>
      </c>
      <c r="AC10" s="68">
        <v>14</v>
      </c>
      <c r="AD10" s="16">
        <f>94+88</f>
        <v>182</v>
      </c>
      <c r="AE10" s="17">
        <f>36+54</f>
        <v>90</v>
      </c>
      <c r="AF10" s="17">
        <v>9</v>
      </c>
      <c r="AG10" s="70">
        <f>+AD10+AE10</f>
        <v>272</v>
      </c>
      <c r="AH10" s="68">
        <v>33</v>
      </c>
      <c r="AI10" s="16">
        <v>157</v>
      </c>
      <c r="AJ10" s="17">
        <v>80</v>
      </c>
      <c r="AK10" s="17">
        <v>5</v>
      </c>
      <c r="AL10" s="80">
        <f>+AI10+AJ10</f>
        <v>237</v>
      </c>
      <c r="AM10" s="92">
        <v>20</v>
      </c>
      <c r="AN10" s="16">
        <v>158</v>
      </c>
      <c r="AO10" s="17">
        <v>90</v>
      </c>
      <c r="AP10" s="17">
        <v>2</v>
      </c>
      <c r="AQ10" s="101">
        <f>+AN10+AO10</f>
        <v>248</v>
      </c>
      <c r="AR10" s="92">
        <v>23</v>
      </c>
      <c r="AS10" s="16">
        <v>157</v>
      </c>
      <c r="AT10" s="17">
        <v>97</v>
      </c>
      <c r="AU10" s="17">
        <v>5</v>
      </c>
      <c r="AV10" s="1">
        <f>+AS10+AT10</f>
        <v>254</v>
      </c>
      <c r="AW10" s="92">
        <v>28</v>
      </c>
      <c r="AX10" s="98">
        <f>SUM(E10+J10+O10+T10+Y10+AD10+AI10+AN10+AS10)</f>
        <v>1251</v>
      </c>
      <c r="AY10" s="1">
        <f>SUM(F10+K10+P10+U10+Z10+AE10+AJ10+AO10+AT10)</f>
        <v>672</v>
      </c>
      <c r="AZ10" s="1">
        <f>SUM(G10+L10+Q10+V10+AA10+AF10+AK10+AP10+AU10)</f>
        <v>48</v>
      </c>
      <c r="BA10" s="56">
        <f>SUM(H10+M10+R10+W10+AB10+AG10+AL10+AQ10+AV10)/BC10</f>
        <v>240.375</v>
      </c>
      <c r="BB10" s="50">
        <f>SUM(I10+N10+S10+X10+AC10+AH10+AM10+AR10+AW10)</f>
        <v>160</v>
      </c>
      <c r="BC10" s="18">
        <v>8</v>
      </c>
    </row>
    <row r="11" spans="2:55" s="19" customFormat="1" ht="20.25" customHeight="1">
      <c r="B11" s="14">
        <v>3</v>
      </c>
      <c r="C11" s="84" t="s">
        <v>38</v>
      </c>
      <c r="D11" s="14" t="s">
        <v>21</v>
      </c>
      <c r="E11" s="16">
        <v>157</v>
      </c>
      <c r="F11" s="17">
        <v>85</v>
      </c>
      <c r="G11" s="17">
        <v>4</v>
      </c>
      <c r="H11" s="20">
        <f>+E11+F11</f>
        <v>242</v>
      </c>
      <c r="I11" s="21">
        <v>18</v>
      </c>
      <c r="J11" s="16">
        <v>156</v>
      </c>
      <c r="K11" s="17">
        <v>93</v>
      </c>
      <c r="L11" s="17">
        <v>4</v>
      </c>
      <c r="M11" s="20">
        <f>+J11+K11</f>
        <v>249</v>
      </c>
      <c r="N11" s="21">
        <v>22</v>
      </c>
      <c r="O11" s="16">
        <v>165</v>
      </c>
      <c r="P11" s="17">
        <v>80</v>
      </c>
      <c r="Q11" s="17">
        <v>4</v>
      </c>
      <c r="R11" s="45">
        <f>+O11+P11</f>
        <v>245</v>
      </c>
      <c r="S11" s="47">
        <v>21</v>
      </c>
      <c r="T11" s="16">
        <v>150</v>
      </c>
      <c r="U11" s="17">
        <v>80</v>
      </c>
      <c r="V11" s="17">
        <v>6</v>
      </c>
      <c r="W11" s="45">
        <f>+T11+U11</f>
        <v>230</v>
      </c>
      <c r="X11" s="47">
        <v>14</v>
      </c>
      <c r="Y11" s="16">
        <v>163</v>
      </c>
      <c r="Z11" s="17">
        <v>84</v>
      </c>
      <c r="AA11" s="17">
        <v>7</v>
      </c>
      <c r="AB11" s="70">
        <f>+Y11+Z11</f>
        <v>247</v>
      </c>
      <c r="AC11" s="68">
        <v>19</v>
      </c>
      <c r="AD11" s="16">
        <f>81+81</f>
        <v>162</v>
      </c>
      <c r="AE11" s="17">
        <f>40+34</f>
        <v>74</v>
      </c>
      <c r="AF11" s="17">
        <v>7</v>
      </c>
      <c r="AG11" s="70">
        <f>+AD11+AE11</f>
        <v>236</v>
      </c>
      <c r="AH11" s="68">
        <v>20</v>
      </c>
      <c r="AI11" s="16">
        <v>152</v>
      </c>
      <c r="AJ11" s="17">
        <v>84</v>
      </c>
      <c r="AK11" s="17">
        <v>7</v>
      </c>
      <c r="AL11" s="80">
        <f>+AI11+AJ11</f>
        <v>236</v>
      </c>
      <c r="AM11" s="92">
        <v>18</v>
      </c>
      <c r="AN11" s="143"/>
      <c r="AO11" s="144"/>
      <c r="AP11" s="144"/>
      <c r="AQ11" s="141">
        <f>+AN11+AO11</f>
        <v>0</v>
      </c>
      <c r="AR11" s="145">
        <v>0</v>
      </c>
      <c r="AS11" s="16">
        <v>164</v>
      </c>
      <c r="AT11" s="17">
        <v>86</v>
      </c>
      <c r="AU11" s="17">
        <v>6</v>
      </c>
      <c r="AV11" s="1">
        <f>+AS11+AT11</f>
        <v>250</v>
      </c>
      <c r="AW11" s="92">
        <v>22</v>
      </c>
      <c r="AX11" s="98">
        <f>SUM(E11+J11+O11+T11+Y11+AD11+AI11+AN11+AS11)</f>
        <v>1269</v>
      </c>
      <c r="AY11" s="1">
        <f>SUM(F11+K11+P11+U11+Z11+AE11+AJ11+AO11+AT11)</f>
        <v>666</v>
      </c>
      <c r="AZ11" s="1">
        <f>SUM(G11+L11+Q11+V11+AA11+AF11+AK11+AP11+AU11)</f>
        <v>45</v>
      </c>
      <c r="BA11" s="56">
        <f>SUM(H11+M11+R11+W11+AB11+AG11+AL11+AQ11+AV11)/BC11</f>
        <v>241.875</v>
      </c>
      <c r="BB11" s="50">
        <f>SUM(I11+N11+S11+X11+AC11+AH11+AM11+AR11+AW11)</f>
        <v>154</v>
      </c>
      <c r="BC11" s="18">
        <v>8</v>
      </c>
    </row>
    <row r="12" spans="2:55" s="19" customFormat="1" ht="20.25" customHeight="1">
      <c r="B12" s="14">
        <v>4</v>
      </c>
      <c r="C12" s="84" t="s">
        <v>43</v>
      </c>
      <c r="D12" s="14" t="s">
        <v>35</v>
      </c>
      <c r="E12" s="16">
        <v>153</v>
      </c>
      <c r="F12" s="17">
        <v>79</v>
      </c>
      <c r="G12" s="17">
        <v>7</v>
      </c>
      <c r="H12" s="20">
        <f>+E12+F12</f>
        <v>232</v>
      </c>
      <c r="I12" s="21">
        <v>14</v>
      </c>
      <c r="J12" s="16">
        <v>144</v>
      </c>
      <c r="K12" s="17">
        <v>97</v>
      </c>
      <c r="L12" s="17">
        <v>5</v>
      </c>
      <c r="M12" s="20">
        <f>+J12+K12</f>
        <v>241</v>
      </c>
      <c r="N12" s="21">
        <v>20</v>
      </c>
      <c r="O12" s="16">
        <v>160</v>
      </c>
      <c r="P12" s="17">
        <v>75</v>
      </c>
      <c r="Q12" s="17">
        <v>3</v>
      </c>
      <c r="R12" s="45">
        <f>+O12+P12</f>
        <v>235</v>
      </c>
      <c r="S12" s="47">
        <v>18</v>
      </c>
      <c r="T12" s="16">
        <v>152</v>
      </c>
      <c r="U12" s="17">
        <v>72</v>
      </c>
      <c r="V12" s="17">
        <v>7</v>
      </c>
      <c r="W12" s="45">
        <f>+T12+U12</f>
        <v>224</v>
      </c>
      <c r="X12" s="47">
        <v>12</v>
      </c>
      <c r="Y12" s="143"/>
      <c r="Z12" s="144"/>
      <c r="AA12" s="144">
        <v>0</v>
      </c>
      <c r="AB12" s="141">
        <f>+Y12+Z12</f>
        <v>0</v>
      </c>
      <c r="AC12" s="161">
        <v>0</v>
      </c>
      <c r="AD12" s="16">
        <f>64+70</f>
        <v>134</v>
      </c>
      <c r="AE12" s="17">
        <f>41+46</f>
        <v>87</v>
      </c>
      <c r="AF12" s="17">
        <v>4</v>
      </c>
      <c r="AG12" s="70">
        <f>+AD12+AE12</f>
        <v>221</v>
      </c>
      <c r="AH12" s="68">
        <v>12</v>
      </c>
      <c r="AI12" s="16">
        <v>175</v>
      </c>
      <c r="AJ12" s="17">
        <v>73</v>
      </c>
      <c r="AK12" s="17">
        <v>5</v>
      </c>
      <c r="AL12" s="80">
        <f>+AI12+AJ12</f>
        <v>248</v>
      </c>
      <c r="AM12" s="92">
        <v>25</v>
      </c>
      <c r="AN12" s="16">
        <v>171</v>
      </c>
      <c r="AO12" s="17">
        <v>88</v>
      </c>
      <c r="AP12" s="17">
        <v>2</v>
      </c>
      <c r="AQ12" s="101">
        <f>+AN12+AO12</f>
        <v>259</v>
      </c>
      <c r="AR12" s="92">
        <v>28</v>
      </c>
      <c r="AS12" s="16">
        <v>159</v>
      </c>
      <c r="AT12" s="17">
        <v>89</v>
      </c>
      <c r="AU12" s="17">
        <v>1</v>
      </c>
      <c r="AV12" s="1">
        <f>+AS12+AT12</f>
        <v>248</v>
      </c>
      <c r="AW12" s="92">
        <v>21</v>
      </c>
      <c r="AX12" s="98">
        <f>SUM(E12+J12+O12+T12+Y12+AD12+AI12+AN12+AS12)</f>
        <v>1248</v>
      </c>
      <c r="AY12" s="1">
        <f>SUM(F12+K12+P12+U12+Z12+AE12+AJ12+AO12+AT12)</f>
        <v>660</v>
      </c>
      <c r="AZ12" s="1">
        <f>SUM(G12+L12+Q12+V12+AA12+AF12+AK12+AP12+AU12)</f>
        <v>34</v>
      </c>
      <c r="BA12" s="56">
        <f>SUM(H12+M12+R12+W12+AB12+AG12+AL12+AQ12+AV12)/BC12</f>
        <v>238.5</v>
      </c>
      <c r="BB12" s="50">
        <f>SUM(I12+N12+S12+X12+AC12+AH12+AM12+AR12+AW12)</f>
        <v>150</v>
      </c>
      <c r="BC12" s="18">
        <v>8</v>
      </c>
    </row>
    <row r="13" spans="2:55" s="19" customFormat="1" ht="20.25" customHeight="1">
      <c r="B13" s="14">
        <v>5</v>
      </c>
      <c r="C13" s="84" t="s">
        <v>47</v>
      </c>
      <c r="D13" s="14" t="s">
        <v>40</v>
      </c>
      <c r="E13" s="16">
        <v>134</v>
      </c>
      <c r="F13" s="17">
        <v>69</v>
      </c>
      <c r="G13" s="17">
        <v>7</v>
      </c>
      <c r="H13" s="20">
        <f>+E13+F13</f>
        <v>203</v>
      </c>
      <c r="I13" s="21">
        <v>4</v>
      </c>
      <c r="J13" s="16">
        <v>175</v>
      </c>
      <c r="K13" s="17">
        <v>84</v>
      </c>
      <c r="L13" s="17">
        <v>9</v>
      </c>
      <c r="M13" s="20">
        <f>+J13+K13</f>
        <v>259</v>
      </c>
      <c r="N13" s="21">
        <v>27</v>
      </c>
      <c r="O13" s="16">
        <v>150</v>
      </c>
      <c r="P13" s="17">
        <v>76</v>
      </c>
      <c r="Q13" s="17">
        <v>9</v>
      </c>
      <c r="R13" s="45">
        <f>+O13+P13</f>
        <v>226</v>
      </c>
      <c r="S13" s="47">
        <v>13</v>
      </c>
      <c r="T13" s="16">
        <v>143</v>
      </c>
      <c r="U13" s="17">
        <v>79</v>
      </c>
      <c r="V13" s="17">
        <v>7</v>
      </c>
      <c r="W13" s="45">
        <f>+T13+U13</f>
        <v>222</v>
      </c>
      <c r="X13" s="47">
        <v>10</v>
      </c>
      <c r="Y13" s="16">
        <v>135</v>
      </c>
      <c r="Z13" s="17">
        <v>77</v>
      </c>
      <c r="AA13" s="17">
        <v>7</v>
      </c>
      <c r="AB13" s="70">
        <f>+Y13+Z13</f>
        <v>212</v>
      </c>
      <c r="AC13" s="68">
        <v>8</v>
      </c>
      <c r="AD13" s="16">
        <f>75+73</f>
        <v>148</v>
      </c>
      <c r="AE13" s="17">
        <f>35+35</f>
        <v>70</v>
      </c>
      <c r="AF13" s="17">
        <v>6</v>
      </c>
      <c r="AG13" s="70">
        <f>+AD13+AE13</f>
        <v>218</v>
      </c>
      <c r="AH13" s="68">
        <v>9</v>
      </c>
      <c r="AI13" s="16">
        <v>165</v>
      </c>
      <c r="AJ13" s="17">
        <v>87</v>
      </c>
      <c r="AK13" s="17">
        <v>4</v>
      </c>
      <c r="AL13" s="80">
        <f>+AI13+AJ13</f>
        <v>252</v>
      </c>
      <c r="AM13" s="92">
        <v>27</v>
      </c>
      <c r="AN13" s="16">
        <v>124</v>
      </c>
      <c r="AO13" s="17">
        <v>76</v>
      </c>
      <c r="AP13" s="17">
        <v>6</v>
      </c>
      <c r="AQ13" s="101">
        <f>+AN13+AO13</f>
        <v>200</v>
      </c>
      <c r="AR13" s="92">
        <v>2</v>
      </c>
      <c r="AS13" s="16">
        <v>157</v>
      </c>
      <c r="AT13" s="17">
        <v>90</v>
      </c>
      <c r="AU13" s="17">
        <v>7</v>
      </c>
      <c r="AV13" s="1">
        <f>+AS13+AT13</f>
        <v>247</v>
      </c>
      <c r="AW13" s="92">
        <v>20</v>
      </c>
      <c r="AX13" s="98">
        <f>SUM(E13+J13+O13+T13+Y13+AD13+AI13+AN13+AS13)</f>
        <v>1331</v>
      </c>
      <c r="AY13" s="1">
        <f>SUM(F13+K13+P13+U13+Z13+AE13+AJ13+AO13+AT13)</f>
        <v>708</v>
      </c>
      <c r="AZ13" s="1">
        <f>SUM(G13+L13+Q13+V13+AA13+AF13+AK13+AP13+AU13)</f>
        <v>62</v>
      </c>
      <c r="BA13" s="56">
        <f>SUM(H13+M13+R13+W13+AB13+AG13+AL13+AQ13+AV13)/BC13</f>
        <v>226.55555555555554</v>
      </c>
      <c r="BB13" s="50">
        <f>SUM(I13+N13+S13+X13+AC13+AH13+AM13+AR13+AW13)</f>
        <v>120</v>
      </c>
      <c r="BC13" s="18">
        <v>9</v>
      </c>
    </row>
    <row r="14" spans="2:55" s="19" customFormat="1" ht="20.25" customHeight="1">
      <c r="B14" s="14">
        <v>6</v>
      </c>
      <c r="C14" s="84" t="s">
        <v>29</v>
      </c>
      <c r="D14" s="14" t="s">
        <v>21</v>
      </c>
      <c r="E14" s="16">
        <v>138</v>
      </c>
      <c r="F14" s="17">
        <v>67</v>
      </c>
      <c r="G14" s="17">
        <v>11</v>
      </c>
      <c r="H14" s="20">
        <f>+E14+F14</f>
        <v>205</v>
      </c>
      <c r="I14" s="21">
        <v>5</v>
      </c>
      <c r="J14" s="16">
        <v>111</v>
      </c>
      <c r="K14" s="17">
        <v>71</v>
      </c>
      <c r="L14" s="17">
        <v>8</v>
      </c>
      <c r="M14" s="60">
        <f>+J14+K14</f>
        <v>182</v>
      </c>
      <c r="N14" s="21">
        <v>1</v>
      </c>
      <c r="O14" s="16">
        <v>150</v>
      </c>
      <c r="P14" s="17">
        <v>76</v>
      </c>
      <c r="Q14" s="17">
        <v>6</v>
      </c>
      <c r="R14" s="45">
        <f>+O14+P14</f>
        <v>226</v>
      </c>
      <c r="S14" s="47">
        <v>14</v>
      </c>
      <c r="T14" s="16">
        <v>125</v>
      </c>
      <c r="U14" s="17">
        <v>79</v>
      </c>
      <c r="V14" s="17">
        <v>8</v>
      </c>
      <c r="W14" s="45">
        <f>+T14+U14</f>
        <v>204</v>
      </c>
      <c r="X14" s="47">
        <v>3</v>
      </c>
      <c r="Y14" s="16">
        <v>161</v>
      </c>
      <c r="Z14" s="17">
        <v>87</v>
      </c>
      <c r="AA14" s="17">
        <v>4</v>
      </c>
      <c r="AB14" s="70">
        <f>+Y14+Z14</f>
        <v>248</v>
      </c>
      <c r="AC14" s="68">
        <v>20</v>
      </c>
      <c r="AD14" s="16">
        <f>71+81</f>
        <v>152</v>
      </c>
      <c r="AE14" s="17">
        <f>44+34</f>
        <v>78</v>
      </c>
      <c r="AF14" s="17">
        <v>7</v>
      </c>
      <c r="AG14" s="70">
        <f>+AD14+AE14</f>
        <v>230</v>
      </c>
      <c r="AH14" s="68">
        <v>16</v>
      </c>
      <c r="AI14" s="143"/>
      <c r="AJ14" s="144"/>
      <c r="AK14" s="144"/>
      <c r="AL14" s="141">
        <f>+AI14+AJ14</f>
        <v>0</v>
      </c>
      <c r="AM14" s="145">
        <v>0</v>
      </c>
      <c r="AN14" s="16">
        <v>142</v>
      </c>
      <c r="AO14" s="17">
        <v>88</v>
      </c>
      <c r="AP14" s="17">
        <v>4</v>
      </c>
      <c r="AQ14" s="101">
        <f>+AN14+AO14</f>
        <v>230</v>
      </c>
      <c r="AR14" s="92">
        <v>13</v>
      </c>
      <c r="AS14" s="16">
        <v>170</v>
      </c>
      <c r="AT14" s="17">
        <v>84</v>
      </c>
      <c r="AU14" s="17">
        <v>6</v>
      </c>
      <c r="AV14" s="1">
        <f>+AS14+AT14</f>
        <v>254</v>
      </c>
      <c r="AW14" s="92">
        <v>27</v>
      </c>
      <c r="AX14" s="98">
        <f>SUM(E14+J14+O14+T14+Y14+AD14+AI14+AN14+AS14)</f>
        <v>1149</v>
      </c>
      <c r="AY14" s="1">
        <f>SUM(F14+K14+P14+U14+Z14+AE14+AJ14+AO14+AT14)</f>
        <v>630</v>
      </c>
      <c r="AZ14" s="1">
        <f>SUM(G14+L14+Q14+V14+AA14+AF14+AK14+AP14+AU14)</f>
        <v>54</v>
      </c>
      <c r="BA14" s="56">
        <f>SUM(H14+M14+R14+W14+AB14+AG14+AL14+AQ14+AV14)/BC14</f>
        <v>222.375</v>
      </c>
      <c r="BB14" s="50">
        <f>SUM(I14+N14+S14+X14+AC14+AH14+AM14+AR14+AW14)</f>
        <v>99</v>
      </c>
      <c r="BC14" s="18">
        <v>8</v>
      </c>
    </row>
    <row r="15" spans="2:55" s="19" customFormat="1" ht="20.25" customHeight="1">
      <c r="B15" s="14">
        <v>7</v>
      </c>
      <c r="C15" s="84" t="s">
        <v>23</v>
      </c>
      <c r="D15" s="14" t="s">
        <v>21</v>
      </c>
      <c r="E15" s="16">
        <v>102</v>
      </c>
      <c r="F15" s="17">
        <v>76</v>
      </c>
      <c r="G15" s="17">
        <v>11</v>
      </c>
      <c r="H15" s="60">
        <f>+E15+F15</f>
        <v>178</v>
      </c>
      <c r="I15" s="21">
        <v>1</v>
      </c>
      <c r="J15" s="16">
        <v>119</v>
      </c>
      <c r="K15" s="17">
        <v>88</v>
      </c>
      <c r="L15" s="17">
        <v>9</v>
      </c>
      <c r="M15" s="20">
        <f>+J15+K15</f>
        <v>207</v>
      </c>
      <c r="N15" s="21">
        <v>8</v>
      </c>
      <c r="O15" s="16">
        <v>129</v>
      </c>
      <c r="P15" s="17">
        <v>74</v>
      </c>
      <c r="Q15" s="17">
        <v>5</v>
      </c>
      <c r="R15" s="45">
        <f>+O15+P15</f>
        <v>203</v>
      </c>
      <c r="S15" s="47">
        <v>4</v>
      </c>
      <c r="T15" s="16">
        <v>149</v>
      </c>
      <c r="U15" s="17">
        <v>74</v>
      </c>
      <c r="V15" s="17">
        <v>7</v>
      </c>
      <c r="W15" s="45">
        <f>+T15+U15</f>
        <v>223</v>
      </c>
      <c r="X15" s="47">
        <v>11</v>
      </c>
      <c r="Y15" s="143"/>
      <c r="Z15" s="144"/>
      <c r="AA15" s="144">
        <v>0</v>
      </c>
      <c r="AB15" s="141">
        <f>+Y15+Z15</f>
        <v>0</v>
      </c>
      <c r="AC15" s="161">
        <v>0</v>
      </c>
      <c r="AD15" s="16">
        <f>71+80</f>
        <v>151</v>
      </c>
      <c r="AE15" s="17">
        <f>38+45</f>
        <v>83</v>
      </c>
      <c r="AF15" s="17">
        <v>4</v>
      </c>
      <c r="AG15" s="70">
        <f>+AD15+AE15</f>
        <v>234</v>
      </c>
      <c r="AH15" s="68">
        <v>18</v>
      </c>
      <c r="AI15" s="16">
        <v>145</v>
      </c>
      <c r="AJ15" s="17">
        <v>96</v>
      </c>
      <c r="AK15" s="17">
        <v>1</v>
      </c>
      <c r="AL15" s="80">
        <f>+AI15+AJ15</f>
        <v>241</v>
      </c>
      <c r="AM15" s="92">
        <v>22</v>
      </c>
      <c r="AN15" s="16">
        <v>156</v>
      </c>
      <c r="AO15" s="17">
        <v>84</v>
      </c>
      <c r="AP15" s="17">
        <v>3</v>
      </c>
      <c r="AQ15" s="101">
        <f>+AN15+AO15</f>
        <v>240</v>
      </c>
      <c r="AR15" s="92">
        <v>20</v>
      </c>
      <c r="AS15" s="16">
        <v>149</v>
      </c>
      <c r="AT15" s="17">
        <v>78</v>
      </c>
      <c r="AU15" s="17">
        <v>4</v>
      </c>
      <c r="AV15" s="1">
        <f>+AS15+AT15</f>
        <v>227</v>
      </c>
      <c r="AW15" s="92">
        <v>14</v>
      </c>
      <c r="AX15" s="98">
        <f>SUM(E15+J15+O15+T15+Y15+AD15+AI15+AN15+AS15)</f>
        <v>1100</v>
      </c>
      <c r="AY15" s="1">
        <f>SUM(F15+K15+P15+U15+Z15+AE15+AJ15+AO15+AT15)</f>
        <v>653</v>
      </c>
      <c r="AZ15" s="1">
        <f>SUM(G15+L15+Q15+V15+AA15+AF15+AK15+AP15+AU15)</f>
        <v>44</v>
      </c>
      <c r="BA15" s="56">
        <f>SUM(H15+M15+R15+W15+AB15+AG15+AL15+AQ15+AV15)/BC15</f>
        <v>219.125</v>
      </c>
      <c r="BB15" s="50">
        <f>SUM(I15+N15+S15+X15+AC15+AH15+AM15+AR15+AW15)</f>
        <v>98</v>
      </c>
      <c r="BC15" s="18">
        <v>8</v>
      </c>
    </row>
    <row r="16" spans="2:55" s="19" customFormat="1" ht="20.25" customHeight="1">
      <c r="B16" s="14">
        <v>8</v>
      </c>
      <c r="C16" s="84" t="s">
        <v>58</v>
      </c>
      <c r="D16" s="14" t="s">
        <v>21</v>
      </c>
      <c r="E16" s="143"/>
      <c r="F16" s="144"/>
      <c r="G16" s="144"/>
      <c r="H16" s="146">
        <f>+E16+F16</f>
        <v>0</v>
      </c>
      <c r="I16" s="172">
        <v>0</v>
      </c>
      <c r="J16" s="16">
        <v>119</v>
      </c>
      <c r="K16" s="17">
        <v>66</v>
      </c>
      <c r="L16" s="17">
        <v>10</v>
      </c>
      <c r="M16" s="60">
        <f>+J16+K16</f>
        <v>185</v>
      </c>
      <c r="N16" s="21">
        <v>3</v>
      </c>
      <c r="O16" s="16">
        <v>128</v>
      </c>
      <c r="P16" s="17">
        <v>74</v>
      </c>
      <c r="Q16" s="17">
        <v>6</v>
      </c>
      <c r="R16" s="45">
        <f>+O16+P16</f>
        <v>202</v>
      </c>
      <c r="S16" s="47">
        <v>3</v>
      </c>
      <c r="T16" s="16">
        <v>134</v>
      </c>
      <c r="U16" s="17">
        <v>72</v>
      </c>
      <c r="V16" s="17">
        <v>8</v>
      </c>
      <c r="W16" s="45">
        <f>+T16+U16</f>
        <v>206</v>
      </c>
      <c r="X16" s="47">
        <v>5</v>
      </c>
      <c r="Y16" s="16">
        <v>133</v>
      </c>
      <c r="Z16" s="17">
        <v>79</v>
      </c>
      <c r="AA16" s="17">
        <v>8</v>
      </c>
      <c r="AB16" s="70">
        <f>+Y16+Z16</f>
        <v>212</v>
      </c>
      <c r="AC16" s="68">
        <v>9</v>
      </c>
      <c r="AD16" s="16">
        <f>58+71</f>
        <v>129</v>
      </c>
      <c r="AE16" s="17">
        <f>46+43</f>
        <v>89</v>
      </c>
      <c r="AF16" s="17">
        <v>9</v>
      </c>
      <c r="AG16" s="70">
        <f>+AD16+AE16</f>
        <v>218</v>
      </c>
      <c r="AH16" s="68">
        <v>10</v>
      </c>
      <c r="AI16" s="16">
        <v>154</v>
      </c>
      <c r="AJ16" s="17">
        <v>71</v>
      </c>
      <c r="AK16" s="17">
        <v>3</v>
      </c>
      <c r="AL16" s="80">
        <f>+AI16+AJ16</f>
        <v>225</v>
      </c>
      <c r="AM16" s="92">
        <v>13</v>
      </c>
      <c r="AN16" s="16">
        <v>149</v>
      </c>
      <c r="AO16" s="17">
        <v>87</v>
      </c>
      <c r="AP16" s="17">
        <v>9</v>
      </c>
      <c r="AQ16" s="101">
        <f>+AN16+AO16</f>
        <v>236</v>
      </c>
      <c r="AR16" s="92">
        <v>18</v>
      </c>
      <c r="AS16" s="16">
        <v>160</v>
      </c>
      <c r="AT16" s="17">
        <v>93</v>
      </c>
      <c r="AU16" s="17">
        <v>4</v>
      </c>
      <c r="AV16" s="1">
        <f>+AS16+AT16</f>
        <v>253</v>
      </c>
      <c r="AW16" s="92">
        <v>25</v>
      </c>
      <c r="AX16" s="98">
        <f>SUM(E16+J16+O16+T16+Y16+AD16+AI16+AN16+AS16)</f>
        <v>1106</v>
      </c>
      <c r="AY16" s="1">
        <f>SUM(F16+K16+P16+U16+Z16+AE16+AJ16+AO16+AT16)</f>
        <v>631</v>
      </c>
      <c r="AZ16" s="1">
        <f>SUM(G16+L16+Q16+V16+AA16+AF16+AK16+AP16+AU16)</f>
        <v>57</v>
      </c>
      <c r="BA16" s="95">
        <f>SUM(H16+M16+R16+W16+AB16+AG16+AL16+AQ16+AV16)/BC16</f>
        <v>217.125</v>
      </c>
      <c r="BB16" s="50">
        <f>SUM(I16+N16+S16+X16+AC16+AH16+AM16+AR16+AW16)</f>
        <v>86</v>
      </c>
      <c r="BC16" s="18">
        <v>8</v>
      </c>
    </row>
    <row r="17" spans="2:55" s="19" customFormat="1" ht="20.25" customHeight="1">
      <c r="B17" s="14">
        <v>9</v>
      </c>
      <c r="C17" s="84" t="s">
        <v>56</v>
      </c>
      <c r="D17" s="14" t="s">
        <v>21</v>
      </c>
      <c r="E17" s="143"/>
      <c r="F17" s="144"/>
      <c r="G17" s="144"/>
      <c r="H17" s="146">
        <f>+E17+F17</f>
        <v>0</v>
      </c>
      <c r="I17" s="172">
        <v>0</v>
      </c>
      <c r="J17" s="16">
        <v>136</v>
      </c>
      <c r="K17" s="17">
        <v>77</v>
      </c>
      <c r="L17" s="17">
        <v>6</v>
      </c>
      <c r="M17" s="20">
        <f>+J17+K17</f>
        <v>213</v>
      </c>
      <c r="N17" s="21">
        <v>13</v>
      </c>
      <c r="O17" s="16">
        <v>140</v>
      </c>
      <c r="P17" s="17">
        <v>86</v>
      </c>
      <c r="Q17" s="17">
        <v>4</v>
      </c>
      <c r="R17" s="45">
        <f>+O17+P17</f>
        <v>226</v>
      </c>
      <c r="S17" s="47">
        <v>15</v>
      </c>
      <c r="T17" s="143"/>
      <c r="U17" s="144"/>
      <c r="V17" s="144"/>
      <c r="W17" s="177">
        <f>+T17+U17</f>
        <v>0</v>
      </c>
      <c r="X17" s="152">
        <v>0</v>
      </c>
      <c r="Y17" s="16">
        <v>125</v>
      </c>
      <c r="Z17" s="17">
        <v>82</v>
      </c>
      <c r="AA17" s="17">
        <v>3</v>
      </c>
      <c r="AB17" s="70">
        <f>+Y17+Z17</f>
        <v>207</v>
      </c>
      <c r="AC17" s="68">
        <v>5</v>
      </c>
      <c r="AD17" s="143"/>
      <c r="AE17" s="144"/>
      <c r="AF17" s="144"/>
      <c r="AG17" s="141">
        <f>+AD17+AE17</f>
        <v>0</v>
      </c>
      <c r="AH17" s="161">
        <v>0</v>
      </c>
      <c r="AI17" s="16">
        <v>147</v>
      </c>
      <c r="AJ17" s="17">
        <v>95</v>
      </c>
      <c r="AK17" s="17">
        <v>6</v>
      </c>
      <c r="AL17" s="80">
        <f>+AI17+AJ17</f>
        <v>242</v>
      </c>
      <c r="AM17" s="92">
        <v>23</v>
      </c>
      <c r="AN17" s="16">
        <v>147</v>
      </c>
      <c r="AO17" s="17">
        <v>81</v>
      </c>
      <c r="AP17" s="17">
        <v>4</v>
      </c>
      <c r="AQ17" s="101">
        <f>+AN17+AO17</f>
        <v>228</v>
      </c>
      <c r="AR17" s="92">
        <v>12</v>
      </c>
      <c r="AS17" s="16">
        <v>131</v>
      </c>
      <c r="AT17" s="17">
        <v>70</v>
      </c>
      <c r="AU17" s="17">
        <v>7</v>
      </c>
      <c r="AV17" s="1">
        <f>+AS17+AT17</f>
        <v>201</v>
      </c>
      <c r="AW17" s="92">
        <v>4</v>
      </c>
      <c r="AX17" s="98">
        <f>SUM(E17+J17+O17+T17+Y17+AD17+AI17+AN17+AS17)</f>
        <v>826</v>
      </c>
      <c r="AY17" s="1">
        <f>SUM(F17+K17+P17+U17+Z17+AE17+AJ17+AO17+AT17)</f>
        <v>491</v>
      </c>
      <c r="AZ17" s="1">
        <f>SUM(G17+L17+Q17+V17+AA17+AF17+AK17+AP17+AU17)</f>
        <v>30</v>
      </c>
      <c r="BA17" s="56">
        <f>SUM(H17+M17+R17+W17+AB17+AG17+AL17+AQ17+AV17)/BC17</f>
        <v>219.5</v>
      </c>
      <c r="BB17" s="50">
        <f>SUM(I17+N17+S17+X17+AC17+AH17+AM17+AR17+AW17)</f>
        <v>72</v>
      </c>
      <c r="BC17" s="18">
        <v>6</v>
      </c>
    </row>
    <row r="18" spans="2:55" s="19" customFormat="1" ht="20.25" customHeight="1">
      <c r="B18" s="14">
        <v>10</v>
      </c>
      <c r="C18" s="84" t="s">
        <v>50</v>
      </c>
      <c r="D18" s="14" t="s">
        <v>46</v>
      </c>
      <c r="E18" s="16">
        <v>145</v>
      </c>
      <c r="F18" s="17">
        <v>81</v>
      </c>
      <c r="G18" s="17">
        <v>7</v>
      </c>
      <c r="H18" s="20">
        <f>+E18+F18</f>
        <v>226</v>
      </c>
      <c r="I18" s="21">
        <v>12</v>
      </c>
      <c r="J18" s="16">
        <v>137</v>
      </c>
      <c r="K18" s="17">
        <v>73</v>
      </c>
      <c r="L18" s="17">
        <v>7</v>
      </c>
      <c r="M18" s="20">
        <f>+J18+K18</f>
        <v>210</v>
      </c>
      <c r="N18" s="21">
        <v>9</v>
      </c>
      <c r="O18" s="16">
        <v>132</v>
      </c>
      <c r="P18" s="17">
        <v>74</v>
      </c>
      <c r="Q18" s="17">
        <v>2</v>
      </c>
      <c r="R18" s="45">
        <f>+O18+P18</f>
        <v>206</v>
      </c>
      <c r="S18" s="47">
        <v>6</v>
      </c>
      <c r="T18" s="143"/>
      <c r="U18" s="144"/>
      <c r="V18" s="144"/>
      <c r="W18" s="177">
        <f>+T18+U18</f>
        <v>0</v>
      </c>
      <c r="X18" s="152">
        <v>0</v>
      </c>
      <c r="Y18" s="16">
        <v>133</v>
      </c>
      <c r="Z18" s="17">
        <v>81</v>
      </c>
      <c r="AA18" s="17">
        <v>4</v>
      </c>
      <c r="AB18" s="70">
        <f>+Y18+Z18</f>
        <v>214</v>
      </c>
      <c r="AC18" s="68">
        <v>10</v>
      </c>
      <c r="AD18" s="143"/>
      <c r="AE18" s="144"/>
      <c r="AF18" s="144"/>
      <c r="AG18" s="141">
        <f>+AD18+AE18</f>
        <v>0</v>
      </c>
      <c r="AH18" s="161">
        <v>0</v>
      </c>
      <c r="AI18" s="16">
        <v>114</v>
      </c>
      <c r="AJ18" s="17">
        <v>75</v>
      </c>
      <c r="AK18" s="17">
        <v>6</v>
      </c>
      <c r="AL18" s="88">
        <f>+AI18+AJ18</f>
        <v>189</v>
      </c>
      <c r="AM18" s="92">
        <v>2</v>
      </c>
      <c r="AN18" s="16">
        <v>146</v>
      </c>
      <c r="AO18" s="17">
        <v>93</v>
      </c>
      <c r="AP18" s="17">
        <v>5</v>
      </c>
      <c r="AQ18" s="101">
        <f>+AN18+AO18</f>
        <v>239</v>
      </c>
      <c r="AR18" s="92">
        <v>19</v>
      </c>
      <c r="AS18" s="16">
        <v>145</v>
      </c>
      <c r="AT18" s="17">
        <v>82</v>
      </c>
      <c r="AU18" s="17">
        <v>7</v>
      </c>
      <c r="AV18" s="1">
        <f>+AS18+AT18</f>
        <v>227</v>
      </c>
      <c r="AW18" s="92">
        <v>13</v>
      </c>
      <c r="AX18" s="98">
        <f>SUM(E18+J18+O18+T18+Y18+AD18+AI18+AN18+AS18)</f>
        <v>952</v>
      </c>
      <c r="AY18" s="1">
        <f>SUM(F18+K18+P18+U18+Z18+AE18+AJ18+AO18+AT18)</f>
        <v>559</v>
      </c>
      <c r="AZ18" s="1">
        <f>SUM(G18+L18+Q18+V18+AA18+AF18+AK18+AP18+AU18)</f>
        <v>38</v>
      </c>
      <c r="BA18" s="56">
        <f>SUM(H18+M18+R18+W18+AB18+AG18+AL18+AQ18+AV18)/BC18</f>
        <v>215.85714285714286</v>
      </c>
      <c r="BB18" s="50">
        <f>SUM(I18+N18+S18+X18+AC18+AH18+AM18+AR18+AW18)</f>
        <v>71</v>
      </c>
      <c r="BC18" s="18">
        <v>7</v>
      </c>
    </row>
    <row r="19" spans="2:55" s="19" customFormat="1" ht="20.25" customHeight="1">
      <c r="B19" s="14">
        <v>11</v>
      </c>
      <c r="C19" s="84" t="s">
        <v>57</v>
      </c>
      <c r="D19" s="14" t="s">
        <v>21</v>
      </c>
      <c r="E19" s="143"/>
      <c r="F19" s="144"/>
      <c r="G19" s="144"/>
      <c r="H19" s="146">
        <f>+E19+F19</f>
        <v>0</v>
      </c>
      <c r="I19" s="172">
        <v>0</v>
      </c>
      <c r="J19" s="16">
        <v>133</v>
      </c>
      <c r="K19" s="17">
        <v>63</v>
      </c>
      <c r="L19" s="17">
        <v>10</v>
      </c>
      <c r="M19" s="60">
        <f>+J19+K19</f>
        <v>196</v>
      </c>
      <c r="N19" s="21">
        <v>5</v>
      </c>
      <c r="O19" s="16">
        <v>147</v>
      </c>
      <c r="P19" s="17">
        <v>84</v>
      </c>
      <c r="Q19" s="17">
        <v>6</v>
      </c>
      <c r="R19" s="45">
        <f>+O19+P19</f>
        <v>231</v>
      </c>
      <c r="S19" s="47">
        <v>17</v>
      </c>
      <c r="T19" s="16">
        <v>134</v>
      </c>
      <c r="U19" s="17">
        <v>69</v>
      </c>
      <c r="V19" s="17">
        <v>10</v>
      </c>
      <c r="W19" s="45">
        <f>+T19+U19</f>
        <v>203</v>
      </c>
      <c r="X19" s="47">
        <v>2</v>
      </c>
      <c r="Y19" s="16">
        <v>145</v>
      </c>
      <c r="Z19" s="17">
        <v>82</v>
      </c>
      <c r="AA19" s="17">
        <v>5</v>
      </c>
      <c r="AB19" s="70">
        <f>+Y19+Z19</f>
        <v>227</v>
      </c>
      <c r="AC19" s="68">
        <v>13</v>
      </c>
      <c r="AD19" s="16">
        <f>62+74</f>
        <v>136</v>
      </c>
      <c r="AE19" s="17">
        <f>40+50</f>
        <v>90</v>
      </c>
      <c r="AF19" s="17">
        <v>3</v>
      </c>
      <c r="AG19" s="70">
        <f>+AD19+AE19</f>
        <v>226</v>
      </c>
      <c r="AH19" s="68">
        <v>14</v>
      </c>
      <c r="AI19" s="16">
        <v>127</v>
      </c>
      <c r="AJ19" s="17">
        <v>68</v>
      </c>
      <c r="AK19" s="17">
        <v>10</v>
      </c>
      <c r="AL19" s="88">
        <f>+AI19+AJ19</f>
        <v>195</v>
      </c>
      <c r="AM19" s="92">
        <v>3</v>
      </c>
      <c r="AN19" s="16">
        <v>137</v>
      </c>
      <c r="AO19" s="17">
        <v>72</v>
      </c>
      <c r="AP19" s="17">
        <v>10</v>
      </c>
      <c r="AQ19" s="101">
        <f>+AN19+AO19</f>
        <v>209</v>
      </c>
      <c r="AR19" s="92">
        <v>5</v>
      </c>
      <c r="AS19" s="16">
        <v>148</v>
      </c>
      <c r="AT19" s="17">
        <v>78</v>
      </c>
      <c r="AU19" s="17">
        <v>7</v>
      </c>
      <c r="AV19" s="1">
        <f>+AS19+AT19</f>
        <v>226</v>
      </c>
      <c r="AW19" s="92">
        <v>12</v>
      </c>
      <c r="AX19" s="98">
        <f>SUM(E19+J19+O19+T19+Y19+AD19+AI19+AN19+AS19)</f>
        <v>1107</v>
      </c>
      <c r="AY19" s="1">
        <f>SUM(F19+K19+P19+U19+Z19+AE19+AJ19+AO19+AT19)</f>
        <v>606</v>
      </c>
      <c r="AZ19" s="1">
        <f>SUM(G19+L19+Q19+V19+AA19+AF19+AK19+AP19+AU19)</f>
        <v>61</v>
      </c>
      <c r="BA19" s="56">
        <f>SUM(H19+M19+R19+W19+AB19+AG19+AL19+AQ19+AV19)/BC19</f>
        <v>214.125</v>
      </c>
      <c r="BB19" s="50">
        <f>SUM(I19+N19+S19+X19+AC19+AH19+AM19+AR19+AW19)</f>
        <v>71</v>
      </c>
      <c r="BC19" s="18">
        <v>8</v>
      </c>
    </row>
    <row r="20" spans="2:55" s="19" customFormat="1" ht="20.25" customHeight="1">
      <c r="B20" s="14">
        <v>12</v>
      </c>
      <c r="C20" s="84" t="s">
        <v>22</v>
      </c>
      <c r="D20" s="14" t="s">
        <v>21</v>
      </c>
      <c r="E20" s="16">
        <v>127</v>
      </c>
      <c r="F20" s="17">
        <v>83</v>
      </c>
      <c r="G20" s="17">
        <v>14</v>
      </c>
      <c r="H20" s="20">
        <f>+E20+F20</f>
        <v>210</v>
      </c>
      <c r="I20" s="21">
        <v>7</v>
      </c>
      <c r="J20" s="16">
        <v>140</v>
      </c>
      <c r="K20" s="17">
        <v>72</v>
      </c>
      <c r="L20" s="17">
        <v>7</v>
      </c>
      <c r="M20" s="20">
        <f>+J20+K20</f>
        <v>212</v>
      </c>
      <c r="N20" s="21">
        <v>12</v>
      </c>
      <c r="O20" s="16">
        <v>106</v>
      </c>
      <c r="P20" s="17">
        <v>61</v>
      </c>
      <c r="Q20" s="17">
        <v>10</v>
      </c>
      <c r="R20" s="60">
        <f>+O20+P20</f>
        <v>167</v>
      </c>
      <c r="S20" s="47">
        <v>1</v>
      </c>
      <c r="T20" s="143"/>
      <c r="U20" s="144"/>
      <c r="V20" s="144"/>
      <c r="W20" s="177">
        <f>+T20+U20</f>
        <v>0</v>
      </c>
      <c r="X20" s="152">
        <v>0</v>
      </c>
      <c r="Y20" s="16">
        <v>124</v>
      </c>
      <c r="Z20" s="17">
        <v>77</v>
      </c>
      <c r="AA20" s="17">
        <v>11</v>
      </c>
      <c r="AB20" s="70">
        <f>+Y20+Z20</f>
        <v>201</v>
      </c>
      <c r="AC20" s="68">
        <v>3</v>
      </c>
      <c r="AD20" s="16">
        <f>52+63</f>
        <v>115</v>
      </c>
      <c r="AE20" s="76">
        <f>41+37</f>
        <v>78</v>
      </c>
      <c r="AF20" s="17">
        <v>6</v>
      </c>
      <c r="AG20" s="70">
        <f>+AD20+AE20</f>
        <v>193</v>
      </c>
      <c r="AH20" s="68">
        <v>2</v>
      </c>
      <c r="AI20" s="16">
        <v>131</v>
      </c>
      <c r="AJ20" s="17">
        <v>83</v>
      </c>
      <c r="AK20" s="17">
        <v>6</v>
      </c>
      <c r="AL20" s="80">
        <f>+AI20+AJ20</f>
        <v>214</v>
      </c>
      <c r="AM20" s="92">
        <v>10</v>
      </c>
      <c r="AN20" s="16">
        <v>154</v>
      </c>
      <c r="AO20" s="17">
        <v>96</v>
      </c>
      <c r="AP20" s="17">
        <v>6</v>
      </c>
      <c r="AQ20" s="101">
        <f>+AN20+AO20</f>
        <v>250</v>
      </c>
      <c r="AR20" s="92">
        <v>24</v>
      </c>
      <c r="AS20" s="16">
        <v>149</v>
      </c>
      <c r="AT20" s="17">
        <v>71</v>
      </c>
      <c r="AU20" s="17">
        <v>8</v>
      </c>
      <c r="AV20" s="1">
        <f>+AS20+AT20</f>
        <v>220</v>
      </c>
      <c r="AW20" s="92">
        <v>8</v>
      </c>
      <c r="AX20" s="98">
        <f>SUM(E20+J20+O20+T20+Y20+AD20+AI20+AN20+AS20)</f>
        <v>1046</v>
      </c>
      <c r="AY20" s="1">
        <f>SUM(F20+K20+P20+U20+Z20+AE20+AJ20+AO20+AT20)</f>
        <v>621</v>
      </c>
      <c r="AZ20" s="1">
        <f>SUM(G20+L20+Q20+V20+AA20+AF20+AK20+AP20+AU20)</f>
        <v>68</v>
      </c>
      <c r="BA20" s="105">
        <f>SUM(H20+M20+R20+W20+AB20+AG20+AL20+AQ20+AV20)/BC20</f>
        <v>208.375</v>
      </c>
      <c r="BB20" s="50">
        <f>SUM(I20+N20+S20+X20+AC20+AH20+AM20+AR20+AW20)</f>
        <v>67</v>
      </c>
      <c r="BC20" s="18">
        <v>8</v>
      </c>
    </row>
    <row r="21" spans="2:55" s="19" customFormat="1" ht="20.25" customHeight="1">
      <c r="B21" s="14">
        <v>13</v>
      </c>
      <c r="C21" s="84" t="s">
        <v>37</v>
      </c>
      <c r="D21" s="14" t="s">
        <v>35</v>
      </c>
      <c r="E21" s="16">
        <v>109</v>
      </c>
      <c r="F21" s="17">
        <v>76</v>
      </c>
      <c r="G21" s="17">
        <v>11</v>
      </c>
      <c r="H21" s="60">
        <f>+E21+F21</f>
        <v>185</v>
      </c>
      <c r="I21" s="21">
        <v>2</v>
      </c>
      <c r="J21" s="16">
        <v>125</v>
      </c>
      <c r="K21" s="17">
        <v>68</v>
      </c>
      <c r="L21" s="17">
        <v>8</v>
      </c>
      <c r="M21" s="60">
        <f>+J21+K21</f>
        <v>193</v>
      </c>
      <c r="N21" s="21">
        <v>4</v>
      </c>
      <c r="O21" s="16">
        <v>137</v>
      </c>
      <c r="P21" s="17">
        <v>77</v>
      </c>
      <c r="Q21" s="17">
        <v>9</v>
      </c>
      <c r="R21" s="45">
        <f>+O21+P21</f>
        <v>214</v>
      </c>
      <c r="S21" s="47">
        <v>8</v>
      </c>
      <c r="T21" s="16">
        <v>135</v>
      </c>
      <c r="U21" s="17">
        <v>73</v>
      </c>
      <c r="V21" s="17">
        <v>4</v>
      </c>
      <c r="W21" s="45">
        <f>+T21+U21</f>
        <v>208</v>
      </c>
      <c r="X21" s="47">
        <v>6</v>
      </c>
      <c r="Y21" s="143"/>
      <c r="Z21" s="144"/>
      <c r="AA21" s="144">
        <v>0</v>
      </c>
      <c r="AB21" s="141">
        <f>+Y21+Z21</f>
        <v>0</v>
      </c>
      <c r="AC21" s="161">
        <v>0</v>
      </c>
      <c r="AD21" s="16">
        <f>76+64</f>
        <v>140</v>
      </c>
      <c r="AE21" s="17">
        <f>40+47</f>
        <v>87</v>
      </c>
      <c r="AF21" s="17">
        <v>5</v>
      </c>
      <c r="AG21" s="70">
        <f>+AD21+AE21</f>
        <v>227</v>
      </c>
      <c r="AH21" s="68">
        <v>15</v>
      </c>
      <c r="AI21" s="16">
        <v>139</v>
      </c>
      <c r="AJ21" s="17">
        <v>91</v>
      </c>
      <c r="AK21" s="17">
        <v>6</v>
      </c>
      <c r="AL21" s="80">
        <f>+AI21+AJ21</f>
        <v>230</v>
      </c>
      <c r="AM21" s="92">
        <v>15</v>
      </c>
      <c r="AN21" s="143"/>
      <c r="AO21" s="144"/>
      <c r="AP21" s="144"/>
      <c r="AQ21" s="141">
        <f>+AN21+AO21</f>
        <v>0</v>
      </c>
      <c r="AR21" s="145">
        <v>0</v>
      </c>
      <c r="AS21" s="143"/>
      <c r="AT21" s="144"/>
      <c r="AU21" s="144"/>
      <c r="AV21" s="141">
        <f>+AS21+AT21</f>
        <v>0</v>
      </c>
      <c r="AW21" s="145">
        <v>0</v>
      </c>
      <c r="AX21" s="98">
        <f>SUM(E21+J21+O21+T21+Y21+AD21+AI21+AN21+AS21)</f>
        <v>785</v>
      </c>
      <c r="AY21" s="1">
        <f>SUM(F21+K21+P21+U21+Z21+AE21+AJ21+AO21+AT21)</f>
        <v>472</v>
      </c>
      <c r="AZ21" s="1">
        <f>SUM(G21+L21+Q21+V21+AA21+AF21+AK21+AP21+AU21)</f>
        <v>43</v>
      </c>
      <c r="BA21" s="56">
        <f>SUM(H21+M21+R21+W21+AB21+AG21+AL21+AQ21+AV21)/BC21</f>
        <v>209.5</v>
      </c>
      <c r="BB21" s="50">
        <f>SUM(I21+N21+S21+X21+AC21+AH21+AM21+AR21+AW21)</f>
        <v>50</v>
      </c>
      <c r="BC21" s="18">
        <v>6</v>
      </c>
    </row>
    <row r="22" spans="2:55" s="19" customFormat="1" ht="20.25" customHeight="1">
      <c r="B22" s="36">
        <v>14</v>
      </c>
      <c r="C22" s="85" t="s">
        <v>55</v>
      </c>
      <c r="D22" s="36" t="s">
        <v>35</v>
      </c>
      <c r="E22" s="132"/>
      <c r="F22" s="133"/>
      <c r="G22" s="133"/>
      <c r="H22" s="148">
        <f>+E22+F22</f>
        <v>0</v>
      </c>
      <c r="I22" s="173">
        <v>0</v>
      </c>
      <c r="J22" s="38">
        <v>113</v>
      </c>
      <c r="K22" s="39">
        <v>70</v>
      </c>
      <c r="L22" s="39">
        <v>11</v>
      </c>
      <c r="M22" s="59">
        <f>+J22+K22</f>
        <v>183</v>
      </c>
      <c r="N22" s="41">
        <v>2</v>
      </c>
      <c r="O22" s="132"/>
      <c r="P22" s="133"/>
      <c r="Q22" s="133"/>
      <c r="R22" s="134">
        <f>+O22+P22</f>
        <v>0</v>
      </c>
      <c r="S22" s="153">
        <v>0</v>
      </c>
      <c r="T22" s="132"/>
      <c r="U22" s="133"/>
      <c r="V22" s="133"/>
      <c r="W22" s="175">
        <f>+T22+U22</f>
        <v>0</v>
      </c>
      <c r="X22" s="153">
        <v>0</v>
      </c>
      <c r="Y22" s="132"/>
      <c r="Z22" s="133"/>
      <c r="AA22" s="133">
        <v>0</v>
      </c>
      <c r="AB22" s="134">
        <f>+Y22+Z22</f>
        <v>0</v>
      </c>
      <c r="AC22" s="156">
        <v>0</v>
      </c>
      <c r="AD22" s="38">
        <f>67+75</f>
        <v>142</v>
      </c>
      <c r="AE22" s="39">
        <f>43+36</f>
        <v>79</v>
      </c>
      <c r="AF22" s="39">
        <v>7</v>
      </c>
      <c r="AG22" s="71">
        <f>+AD22+AE22</f>
        <v>221</v>
      </c>
      <c r="AH22" s="73">
        <v>11</v>
      </c>
      <c r="AI22" s="38">
        <v>129</v>
      </c>
      <c r="AJ22" s="39">
        <v>80</v>
      </c>
      <c r="AK22" s="39">
        <v>8</v>
      </c>
      <c r="AL22" s="81">
        <f>+AI22+AJ22</f>
        <v>209</v>
      </c>
      <c r="AM22" s="93">
        <v>8</v>
      </c>
      <c r="AN22" s="38">
        <v>153</v>
      </c>
      <c r="AO22" s="39">
        <v>82</v>
      </c>
      <c r="AP22" s="39">
        <v>8</v>
      </c>
      <c r="AQ22" s="103">
        <f>+AN22+AO22</f>
        <v>235</v>
      </c>
      <c r="AR22" s="93">
        <v>16</v>
      </c>
      <c r="AS22" s="38">
        <v>105</v>
      </c>
      <c r="AT22" s="39">
        <v>76</v>
      </c>
      <c r="AU22" s="39">
        <v>11</v>
      </c>
      <c r="AV22" s="42">
        <f>+AS22+AT22</f>
        <v>181</v>
      </c>
      <c r="AW22" s="93">
        <v>1</v>
      </c>
      <c r="AX22" s="99">
        <f>SUM(E22+J22+O22+T22+Y22+AD22+AI22+AN22+AS22)</f>
        <v>642</v>
      </c>
      <c r="AY22" s="42">
        <f>SUM(F22+K22+P22+U22+Z22+AE22+AJ22+AO22+AT22)</f>
        <v>387</v>
      </c>
      <c r="AZ22" s="42">
        <f>SUM(G22+L22+Q22+V22+AA22+AF22+AK22+AP22+AU22)</f>
        <v>45</v>
      </c>
      <c r="BA22" s="96">
        <f>SUM(H22+M22+R22+W22+AB22+AG22+AL22+AQ22+AV22)/BC22</f>
        <v>205.8</v>
      </c>
      <c r="BB22" s="64">
        <f>SUM(I22+N22+S22+X22+AC22+AH22+AM22+AR22+AW22)</f>
        <v>38</v>
      </c>
      <c r="BC22" s="18">
        <v>5</v>
      </c>
    </row>
    <row r="23" spans="2:55" s="19" customFormat="1" ht="20.25" customHeight="1">
      <c r="B23" s="36">
        <v>15</v>
      </c>
      <c r="C23" s="85" t="s">
        <v>68</v>
      </c>
      <c r="D23" s="36" t="s">
        <v>40</v>
      </c>
      <c r="E23" s="132"/>
      <c r="F23" s="133"/>
      <c r="G23" s="133"/>
      <c r="H23" s="148">
        <f>+E23+F23</f>
        <v>0</v>
      </c>
      <c r="I23" s="173">
        <v>0</v>
      </c>
      <c r="J23" s="132"/>
      <c r="K23" s="133"/>
      <c r="L23" s="133"/>
      <c r="M23" s="154">
        <f>+J23+K23</f>
        <v>0</v>
      </c>
      <c r="N23" s="149">
        <v>0</v>
      </c>
      <c r="O23" s="132"/>
      <c r="P23" s="133"/>
      <c r="Q23" s="133"/>
      <c r="R23" s="134">
        <f>+O23+P23</f>
        <v>0</v>
      </c>
      <c r="S23" s="153">
        <v>0</v>
      </c>
      <c r="T23" s="132"/>
      <c r="U23" s="133"/>
      <c r="V23" s="133"/>
      <c r="W23" s="175">
        <f>+T23+U23</f>
        <v>0</v>
      </c>
      <c r="X23" s="153">
        <v>0</v>
      </c>
      <c r="Y23" s="132"/>
      <c r="Z23" s="133"/>
      <c r="AA23" s="133"/>
      <c r="AB23" s="155">
        <f>+Y23+Z23</f>
        <v>0</v>
      </c>
      <c r="AC23" s="156">
        <v>0</v>
      </c>
      <c r="AD23" s="38">
        <f>72+62</f>
        <v>134</v>
      </c>
      <c r="AE23" s="39">
        <f>33+37</f>
        <v>70</v>
      </c>
      <c r="AF23" s="39">
        <v>10</v>
      </c>
      <c r="AG23" s="71">
        <f>+AD23+AE23</f>
        <v>204</v>
      </c>
      <c r="AH23" s="73">
        <v>4</v>
      </c>
      <c r="AI23" s="38">
        <v>121</v>
      </c>
      <c r="AJ23" s="39">
        <v>87</v>
      </c>
      <c r="AK23" s="39">
        <v>4</v>
      </c>
      <c r="AL23" s="81">
        <f>+AI23+AJ23</f>
        <v>208</v>
      </c>
      <c r="AM23" s="93">
        <v>7</v>
      </c>
      <c r="AN23" s="38">
        <v>126</v>
      </c>
      <c r="AO23" s="39">
        <v>87</v>
      </c>
      <c r="AP23" s="39">
        <v>7</v>
      </c>
      <c r="AQ23" s="103">
        <f>+AN23+AO23</f>
        <v>213</v>
      </c>
      <c r="AR23" s="93">
        <v>8</v>
      </c>
      <c r="AS23" s="38">
        <v>154</v>
      </c>
      <c r="AT23" s="39">
        <v>71</v>
      </c>
      <c r="AU23" s="39">
        <v>7</v>
      </c>
      <c r="AV23" s="42">
        <f>+AS23+AT23</f>
        <v>225</v>
      </c>
      <c r="AW23" s="93">
        <v>10</v>
      </c>
      <c r="AX23" s="99">
        <f>SUM(E23+J23+O23+T23+Y23+AD23+AI23+AN23+AS23)</f>
        <v>535</v>
      </c>
      <c r="AY23" s="42">
        <f>SUM(F23+K23+P23+U23+Z23+AE23+AJ23+AO23+AT23)</f>
        <v>315</v>
      </c>
      <c r="AZ23" s="42">
        <f>SUM(G23+L23+Q23+V23+AA23+AF23+AK23+AP23+AU23)</f>
        <v>28</v>
      </c>
      <c r="BA23" s="96">
        <f>SUM(H23+M23+R23+W23+AB23+AG23+AL23+AQ23+AV23)/BC23</f>
        <v>212.5</v>
      </c>
      <c r="BB23" s="64">
        <f>SUM(I23+N23+S23+X23+AC23+AH23+AM23+AR23+AW23)</f>
        <v>29</v>
      </c>
      <c r="BC23" s="18">
        <v>4</v>
      </c>
    </row>
    <row r="24" spans="2:55" ht="18.75">
      <c r="B24" s="36">
        <v>16</v>
      </c>
      <c r="C24" s="85" t="s">
        <v>69</v>
      </c>
      <c r="D24" s="36" t="s">
        <v>21</v>
      </c>
      <c r="E24" s="132"/>
      <c r="F24" s="133"/>
      <c r="G24" s="133"/>
      <c r="H24" s="148">
        <f>+E24+F24</f>
        <v>0</v>
      </c>
      <c r="I24" s="173">
        <v>0</v>
      </c>
      <c r="J24" s="132"/>
      <c r="K24" s="133"/>
      <c r="L24" s="133"/>
      <c r="M24" s="154">
        <f>+J24+K24</f>
        <v>0</v>
      </c>
      <c r="N24" s="149">
        <v>0</v>
      </c>
      <c r="O24" s="132"/>
      <c r="P24" s="133"/>
      <c r="Q24" s="133"/>
      <c r="R24" s="134">
        <f>+O24+P24</f>
        <v>0</v>
      </c>
      <c r="S24" s="153">
        <v>0</v>
      </c>
      <c r="T24" s="132"/>
      <c r="U24" s="133"/>
      <c r="V24" s="133"/>
      <c r="W24" s="175">
        <f>+T24+U24</f>
        <v>0</v>
      </c>
      <c r="X24" s="153">
        <v>0</v>
      </c>
      <c r="Y24" s="132"/>
      <c r="Z24" s="133"/>
      <c r="AA24" s="133"/>
      <c r="AB24" s="155">
        <f>+Y24+Z24</f>
        <v>0</v>
      </c>
      <c r="AC24" s="156">
        <v>0</v>
      </c>
      <c r="AD24" s="132"/>
      <c r="AE24" s="133"/>
      <c r="AF24" s="133"/>
      <c r="AG24" s="164">
        <f>+AD24+AE24</f>
        <v>0</v>
      </c>
      <c r="AH24" s="156">
        <v>0</v>
      </c>
      <c r="AI24" s="38">
        <v>121</v>
      </c>
      <c r="AJ24" s="39">
        <v>79</v>
      </c>
      <c r="AK24" s="39">
        <v>9</v>
      </c>
      <c r="AL24" s="81">
        <f>+AI24+AJ24</f>
        <v>200</v>
      </c>
      <c r="AM24" s="93">
        <v>4</v>
      </c>
      <c r="AN24" s="38">
        <v>116</v>
      </c>
      <c r="AO24" s="39">
        <v>60</v>
      </c>
      <c r="AP24" s="39">
        <v>10</v>
      </c>
      <c r="AQ24" s="88">
        <f>+AN24+AO24</f>
        <v>176</v>
      </c>
      <c r="AR24" s="93">
        <v>1</v>
      </c>
      <c r="AS24" s="38">
        <v>147</v>
      </c>
      <c r="AT24" s="39">
        <v>81</v>
      </c>
      <c r="AU24" s="39">
        <v>9</v>
      </c>
      <c r="AV24" s="42">
        <f>+AS24+AT24</f>
        <v>228</v>
      </c>
      <c r="AW24" s="93">
        <v>15</v>
      </c>
      <c r="AX24" s="99">
        <f>SUM(E24+J24+O24+T24+Y24+AD24+AI24+AN24+AS24)</f>
        <v>384</v>
      </c>
      <c r="AY24" s="42">
        <f>SUM(F24+K24+P24+U24+Z24+AE24+AJ24+AO24+AT24)</f>
        <v>220</v>
      </c>
      <c r="AZ24" s="42">
        <f>SUM(G24+L24+Q24+V24+AA24+AF24+AK24+AP24+AU24)</f>
        <v>28</v>
      </c>
      <c r="BA24" s="142">
        <f>SUM(H24+M24+R24+W24+AB24+AG24+AL24+AQ24+AV24)/BC24</f>
        <v>201.33333333333334</v>
      </c>
      <c r="BB24" s="64">
        <f>SUM(I24+N24+S24+X24+AC24+AH24+AM24+AR24+AW24)</f>
        <v>20</v>
      </c>
      <c r="BC24" s="18">
        <v>3</v>
      </c>
    </row>
    <row r="25" spans="2:55" ht="19.5" thickBot="1">
      <c r="B25" s="32">
        <v>17</v>
      </c>
      <c r="C25" s="86" t="s">
        <v>65</v>
      </c>
      <c r="D25" s="30" t="s">
        <v>21</v>
      </c>
      <c r="E25" s="136"/>
      <c r="F25" s="137"/>
      <c r="G25" s="137"/>
      <c r="H25" s="150">
        <f>+E25+F25</f>
        <v>0</v>
      </c>
      <c r="I25" s="174">
        <v>0</v>
      </c>
      <c r="J25" s="136"/>
      <c r="K25" s="137"/>
      <c r="L25" s="137"/>
      <c r="M25" s="158">
        <f>+J25+K25</f>
        <v>0</v>
      </c>
      <c r="N25" s="151">
        <v>0</v>
      </c>
      <c r="O25" s="136"/>
      <c r="P25" s="137"/>
      <c r="Q25" s="137"/>
      <c r="R25" s="138">
        <f>+O25+P25</f>
        <v>0</v>
      </c>
      <c r="S25" s="157">
        <v>0</v>
      </c>
      <c r="T25" s="136"/>
      <c r="U25" s="137"/>
      <c r="V25" s="137"/>
      <c r="W25" s="176">
        <f>+T25+U25</f>
        <v>0</v>
      </c>
      <c r="X25" s="157">
        <v>0</v>
      </c>
      <c r="Y25" s="32">
        <v>108</v>
      </c>
      <c r="Z25" s="33">
        <v>55</v>
      </c>
      <c r="AA25" s="33">
        <v>16</v>
      </c>
      <c r="AB25" s="77">
        <f>+Y25+Z25</f>
        <v>163</v>
      </c>
      <c r="AC25" s="74">
        <v>1</v>
      </c>
      <c r="AD25" s="32">
        <f>62+53</f>
        <v>115</v>
      </c>
      <c r="AE25" s="33">
        <f>44+32</f>
        <v>76</v>
      </c>
      <c r="AF25" s="33">
        <v>8</v>
      </c>
      <c r="AG25" s="78">
        <f>+AD25+AE25</f>
        <v>191</v>
      </c>
      <c r="AH25" s="74">
        <v>1</v>
      </c>
      <c r="AI25" s="32">
        <v>118</v>
      </c>
      <c r="AJ25" s="33">
        <v>71</v>
      </c>
      <c r="AK25" s="33">
        <v>12</v>
      </c>
      <c r="AL25" s="90">
        <f>+AI25+AJ25</f>
        <v>189</v>
      </c>
      <c r="AM25" s="94">
        <v>1</v>
      </c>
      <c r="AN25" s="32">
        <v>141</v>
      </c>
      <c r="AO25" s="33">
        <v>71</v>
      </c>
      <c r="AP25" s="33">
        <v>13</v>
      </c>
      <c r="AQ25" s="104">
        <f>+AN25+AO25</f>
        <v>212</v>
      </c>
      <c r="AR25" s="94">
        <v>7</v>
      </c>
      <c r="AS25" s="32">
        <v>124</v>
      </c>
      <c r="AT25" s="33">
        <v>76</v>
      </c>
      <c r="AU25" s="33">
        <v>12</v>
      </c>
      <c r="AV25" s="34">
        <f>+AS25+AT25</f>
        <v>200</v>
      </c>
      <c r="AW25" s="94">
        <v>2</v>
      </c>
      <c r="AX25" s="100">
        <f>SUM(E25+J25+O25+T25+Y25+AD25+AI25+AN25+AS25)</f>
        <v>606</v>
      </c>
      <c r="AY25" s="34">
        <f>SUM(F25+K25+P25+U25+Z25+AE25+AJ25+AO25+AT25)</f>
        <v>349</v>
      </c>
      <c r="AZ25" s="34">
        <f>SUM(G25+L25+Q25+V25+AA25+AF25+AK25+AP25+AU25)</f>
        <v>61</v>
      </c>
      <c r="BA25" s="62">
        <f>SUM(H25+M25+R25+W25+AB25+AG25+AL25+AQ25+AV25)/BC25</f>
        <v>191</v>
      </c>
      <c r="BB25" s="82">
        <f>SUM(I25+N25+S25+X25+AC25+AH25+AM25+AR25+AW25)</f>
        <v>12</v>
      </c>
      <c r="BC25" s="18">
        <v>5</v>
      </c>
    </row>
    <row r="26" spans="3:53" ht="41.25" customHeight="1" thickBot="1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19" t="s">
        <v>66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1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X26" s="6"/>
      <c r="AY26" s="6"/>
      <c r="AZ26" s="6"/>
      <c r="BA26" s="6"/>
    </row>
    <row r="27" ht="5.25" customHeight="1" thickBot="1"/>
    <row r="28" spans="2:54" ht="45" customHeight="1" thickBot="1">
      <c r="B28" s="115" t="s">
        <v>0</v>
      </c>
      <c r="C28" s="117" t="s">
        <v>1</v>
      </c>
      <c r="D28" s="117" t="s">
        <v>2</v>
      </c>
      <c r="E28" s="112" t="s">
        <v>8</v>
      </c>
      <c r="F28" s="113"/>
      <c r="G28" s="113"/>
      <c r="H28" s="113"/>
      <c r="I28" s="114"/>
      <c r="J28" s="112" t="s">
        <v>9</v>
      </c>
      <c r="K28" s="113"/>
      <c r="L28" s="113"/>
      <c r="M28" s="113"/>
      <c r="N28" s="114"/>
      <c r="O28" s="112" t="s">
        <v>10</v>
      </c>
      <c r="P28" s="113"/>
      <c r="Q28" s="113"/>
      <c r="R28" s="113"/>
      <c r="S28" s="114"/>
      <c r="T28" s="112" t="s">
        <v>11</v>
      </c>
      <c r="U28" s="113"/>
      <c r="V28" s="113"/>
      <c r="W28" s="113"/>
      <c r="X28" s="114"/>
      <c r="Y28" s="112" t="s">
        <v>12</v>
      </c>
      <c r="Z28" s="113"/>
      <c r="AA28" s="113"/>
      <c r="AB28" s="113"/>
      <c r="AC28" s="114"/>
      <c r="AD28" s="112" t="s">
        <v>13</v>
      </c>
      <c r="AE28" s="113"/>
      <c r="AF28" s="113"/>
      <c r="AG28" s="113"/>
      <c r="AH28" s="114"/>
      <c r="AI28" s="112" t="s">
        <v>62</v>
      </c>
      <c r="AJ28" s="113"/>
      <c r="AK28" s="113"/>
      <c r="AL28" s="113"/>
      <c r="AM28" s="114"/>
      <c r="AN28" s="112" t="s">
        <v>67</v>
      </c>
      <c r="AO28" s="113"/>
      <c r="AP28" s="113"/>
      <c r="AQ28" s="113"/>
      <c r="AR28" s="114"/>
      <c r="AS28" s="112" t="s">
        <v>63</v>
      </c>
      <c r="AT28" s="113"/>
      <c r="AU28" s="113"/>
      <c r="AV28" s="113"/>
      <c r="AW28" s="114"/>
      <c r="AX28" s="112" t="s">
        <v>18</v>
      </c>
      <c r="AY28" s="113"/>
      <c r="AZ28" s="113"/>
      <c r="BA28" s="113"/>
      <c r="BB28" s="114"/>
    </row>
    <row r="29" spans="2:54" ht="34.5" customHeight="1" thickBot="1">
      <c r="B29" s="116"/>
      <c r="C29" s="118"/>
      <c r="D29" s="118"/>
      <c r="E29" s="7" t="s">
        <v>3</v>
      </c>
      <c r="F29" s="8" t="s">
        <v>4</v>
      </c>
      <c r="G29" s="8" t="s">
        <v>5</v>
      </c>
      <c r="H29" s="9" t="s">
        <v>6</v>
      </c>
      <c r="I29" s="10" t="s">
        <v>7</v>
      </c>
      <c r="J29" s="7" t="s">
        <v>3</v>
      </c>
      <c r="K29" s="8" t="s">
        <v>4</v>
      </c>
      <c r="L29" s="8" t="s">
        <v>5</v>
      </c>
      <c r="M29" s="9" t="s">
        <v>6</v>
      </c>
      <c r="N29" s="10" t="s">
        <v>7</v>
      </c>
      <c r="O29" s="7" t="s">
        <v>3</v>
      </c>
      <c r="P29" s="8" t="s">
        <v>4</v>
      </c>
      <c r="Q29" s="8" t="s">
        <v>5</v>
      </c>
      <c r="R29" s="9" t="s">
        <v>6</v>
      </c>
      <c r="S29" s="10" t="s">
        <v>7</v>
      </c>
      <c r="T29" s="7" t="s">
        <v>3</v>
      </c>
      <c r="U29" s="8" t="s">
        <v>4</v>
      </c>
      <c r="V29" s="8" t="s">
        <v>5</v>
      </c>
      <c r="W29" s="9" t="s">
        <v>6</v>
      </c>
      <c r="X29" s="10" t="s">
        <v>7</v>
      </c>
      <c r="Y29" s="7" t="s">
        <v>3</v>
      </c>
      <c r="Z29" s="8" t="s">
        <v>4</v>
      </c>
      <c r="AA29" s="8" t="s">
        <v>5</v>
      </c>
      <c r="AB29" s="9" t="s">
        <v>6</v>
      </c>
      <c r="AC29" s="10" t="s">
        <v>7</v>
      </c>
      <c r="AD29" s="7" t="s">
        <v>3</v>
      </c>
      <c r="AE29" s="8" t="s">
        <v>4</v>
      </c>
      <c r="AF29" s="8" t="s">
        <v>5</v>
      </c>
      <c r="AG29" s="9" t="s">
        <v>6</v>
      </c>
      <c r="AH29" s="10" t="s">
        <v>7</v>
      </c>
      <c r="AI29" s="7" t="s">
        <v>3</v>
      </c>
      <c r="AJ29" s="8" t="s">
        <v>4</v>
      </c>
      <c r="AK29" s="8" t="s">
        <v>5</v>
      </c>
      <c r="AL29" s="9" t="s">
        <v>6</v>
      </c>
      <c r="AM29" s="10" t="s">
        <v>7</v>
      </c>
      <c r="AN29" s="7" t="s">
        <v>3</v>
      </c>
      <c r="AO29" s="8" t="s">
        <v>4</v>
      </c>
      <c r="AP29" s="8" t="s">
        <v>5</v>
      </c>
      <c r="AQ29" s="9" t="s">
        <v>6</v>
      </c>
      <c r="AR29" s="10" t="s">
        <v>7</v>
      </c>
      <c r="AS29" s="7" t="s">
        <v>3</v>
      </c>
      <c r="AT29" s="8" t="s">
        <v>4</v>
      </c>
      <c r="AU29" s="8" t="s">
        <v>5</v>
      </c>
      <c r="AV29" s="9" t="s">
        <v>6</v>
      </c>
      <c r="AW29" s="10" t="s">
        <v>7</v>
      </c>
      <c r="AX29" s="11" t="s">
        <v>3</v>
      </c>
      <c r="AY29" s="9" t="s">
        <v>4</v>
      </c>
      <c r="AZ29" s="9" t="s">
        <v>5</v>
      </c>
      <c r="BA29" s="12" t="s">
        <v>16</v>
      </c>
      <c r="BB29" s="13" t="s">
        <v>17</v>
      </c>
    </row>
    <row r="30" ht="15" customHeight="1" thickBot="1"/>
    <row r="31" spans="2:55" s="19" customFormat="1" ht="20.25" customHeight="1">
      <c r="B31" s="52">
        <v>1</v>
      </c>
      <c r="C31" s="23" t="s">
        <v>49</v>
      </c>
      <c r="D31" s="22" t="s">
        <v>46</v>
      </c>
      <c r="E31" s="24">
        <v>164</v>
      </c>
      <c r="F31" s="25">
        <v>71</v>
      </c>
      <c r="G31" s="25">
        <v>4</v>
      </c>
      <c r="H31" s="26">
        <f>+E31+F31</f>
        <v>235</v>
      </c>
      <c r="I31" s="27">
        <v>13</v>
      </c>
      <c r="J31" s="24">
        <v>176</v>
      </c>
      <c r="K31" s="25">
        <v>60</v>
      </c>
      <c r="L31" s="25">
        <v>10</v>
      </c>
      <c r="M31" s="26">
        <f>+J31+K31</f>
        <v>236</v>
      </c>
      <c r="N31" s="27">
        <v>14</v>
      </c>
      <c r="O31" s="24">
        <v>149</v>
      </c>
      <c r="P31" s="25">
        <v>78</v>
      </c>
      <c r="Q31" s="25">
        <v>4</v>
      </c>
      <c r="R31" s="44">
        <f>+O31+P31</f>
        <v>227</v>
      </c>
      <c r="S31" s="46">
        <v>14</v>
      </c>
      <c r="T31" s="24">
        <v>181</v>
      </c>
      <c r="U31" s="25">
        <v>76</v>
      </c>
      <c r="V31" s="25">
        <v>7</v>
      </c>
      <c r="W31" s="44">
        <f>+T31+U31</f>
        <v>257</v>
      </c>
      <c r="X31" s="46">
        <v>24</v>
      </c>
      <c r="Y31" s="24">
        <v>187</v>
      </c>
      <c r="Z31" s="25">
        <v>69</v>
      </c>
      <c r="AA31" s="25">
        <v>5</v>
      </c>
      <c r="AB31" s="69">
        <f>+Y31+Z31</f>
        <v>256</v>
      </c>
      <c r="AC31" s="67">
        <v>24</v>
      </c>
      <c r="AD31" s="24">
        <f>78+89</f>
        <v>167</v>
      </c>
      <c r="AE31" s="25">
        <f>36+40</f>
        <v>76</v>
      </c>
      <c r="AF31" s="25">
        <v>5</v>
      </c>
      <c r="AG31" s="69">
        <f>+AD31+AE31</f>
        <v>243</v>
      </c>
      <c r="AH31" s="67">
        <v>22</v>
      </c>
      <c r="AI31" s="24">
        <v>187</v>
      </c>
      <c r="AJ31" s="25">
        <v>92</v>
      </c>
      <c r="AK31" s="25">
        <v>2</v>
      </c>
      <c r="AL31" s="79">
        <f>+AI31+AJ31</f>
        <v>279</v>
      </c>
      <c r="AM31" s="91">
        <v>37</v>
      </c>
      <c r="AN31" s="24">
        <v>173</v>
      </c>
      <c r="AO31" s="25">
        <v>92</v>
      </c>
      <c r="AP31" s="25">
        <v>1</v>
      </c>
      <c r="AQ31" s="102">
        <f>+AN31+AO31</f>
        <v>265</v>
      </c>
      <c r="AR31" s="91">
        <v>30</v>
      </c>
      <c r="AS31" s="24">
        <v>173</v>
      </c>
      <c r="AT31" s="25">
        <v>101</v>
      </c>
      <c r="AU31" s="25">
        <v>3</v>
      </c>
      <c r="AV31" s="28">
        <f>+AS31+AT31</f>
        <v>274</v>
      </c>
      <c r="AW31" s="91">
        <v>32</v>
      </c>
      <c r="AX31" s="29">
        <f>SUM(E31+J31+O31+T31+Y31+AD31+AI31+AN31+AS31)</f>
        <v>1557</v>
      </c>
      <c r="AY31" s="28">
        <f>SUM(F31+K31+P31+U31+Z31+AE31+AJ31+AO31+AT31)</f>
        <v>715</v>
      </c>
      <c r="AZ31" s="28">
        <f>SUM(G31+L31+Q31+V31+AA31+AF31+AK31+AP31+AU31)</f>
        <v>41</v>
      </c>
      <c r="BA31" s="55">
        <f>SUM(H31+M31+R31+W31+AB31+AG31+AL31+AQ31+AV31)/BC31</f>
        <v>252.44444444444446</v>
      </c>
      <c r="BB31" s="46">
        <f>SUM(I31+N31+S31+X31+AC31+AH31+AM31+AR31+AW31)</f>
        <v>210</v>
      </c>
      <c r="BC31" s="18">
        <v>9</v>
      </c>
    </row>
    <row r="32" spans="2:55" s="19" customFormat="1" ht="20.25" customHeight="1">
      <c r="B32" s="53">
        <v>2</v>
      </c>
      <c r="C32" s="15" t="s">
        <v>39</v>
      </c>
      <c r="D32" s="14" t="s">
        <v>35</v>
      </c>
      <c r="E32" s="16">
        <v>180</v>
      </c>
      <c r="F32" s="17">
        <v>60</v>
      </c>
      <c r="G32" s="17">
        <v>6</v>
      </c>
      <c r="H32" s="20">
        <f>+E32+F32</f>
        <v>240</v>
      </c>
      <c r="I32" s="21">
        <v>16</v>
      </c>
      <c r="J32" s="16">
        <v>181</v>
      </c>
      <c r="K32" s="17">
        <v>89</v>
      </c>
      <c r="L32" s="17">
        <v>5</v>
      </c>
      <c r="M32" s="20">
        <f>+J32+K32</f>
        <v>270</v>
      </c>
      <c r="N32" s="21">
        <v>29</v>
      </c>
      <c r="O32" s="16">
        <v>165</v>
      </c>
      <c r="P32" s="17">
        <v>67</v>
      </c>
      <c r="Q32" s="17">
        <v>8</v>
      </c>
      <c r="R32" s="45">
        <f>+O32+P32</f>
        <v>232</v>
      </c>
      <c r="S32" s="47">
        <v>17</v>
      </c>
      <c r="T32" s="143"/>
      <c r="U32" s="144"/>
      <c r="V32" s="144"/>
      <c r="W32" s="141">
        <f>+T32+U32</f>
        <v>0</v>
      </c>
      <c r="X32" s="152">
        <v>0</v>
      </c>
      <c r="Y32" s="16">
        <v>168</v>
      </c>
      <c r="Z32" s="17">
        <v>80</v>
      </c>
      <c r="AA32" s="17">
        <v>6</v>
      </c>
      <c r="AB32" s="70">
        <f>+Y32+Z32</f>
        <v>248</v>
      </c>
      <c r="AC32" s="68">
        <v>21</v>
      </c>
      <c r="AD32" s="16">
        <f>76+90</f>
        <v>166</v>
      </c>
      <c r="AE32" s="17">
        <f>62+43</f>
        <v>105</v>
      </c>
      <c r="AF32" s="17">
        <v>5</v>
      </c>
      <c r="AG32" s="70">
        <f>+AD32+AE32</f>
        <v>271</v>
      </c>
      <c r="AH32" s="68">
        <v>33</v>
      </c>
      <c r="AI32" s="16">
        <v>147</v>
      </c>
      <c r="AJ32" s="17">
        <v>70</v>
      </c>
      <c r="AK32" s="17">
        <v>6</v>
      </c>
      <c r="AL32" s="80">
        <f>+AI32+AJ32</f>
        <v>217</v>
      </c>
      <c r="AM32" s="92">
        <v>9</v>
      </c>
      <c r="AN32" s="16">
        <v>174</v>
      </c>
      <c r="AO32" s="17">
        <v>66</v>
      </c>
      <c r="AP32" s="17">
        <v>7</v>
      </c>
      <c r="AQ32" s="101">
        <f>+AN32+AO32</f>
        <v>240</v>
      </c>
      <c r="AR32" s="92">
        <v>20</v>
      </c>
      <c r="AS32" s="16">
        <v>182</v>
      </c>
      <c r="AT32" s="17">
        <v>88</v>
      </c>
      <c r="AU32" s="17">
        <v>3</v>
      </c>
      <c r="AV32" s="1">
        <f>+AS32+AT32</f>
        <v>270</v>
      </c>
      <c r="AW32" s="92">
        <v>29</v>
      </c>
      <c r="AX32" s="2">
        <f>SUM(E32+J32+O32+T32+Y32+AD32+AI32+AN32+AS32)</f>
        <v>1363</v>
      </c>
      <c r="AY32" s="1">
        <f>SUM(F32+K32+P32+U32+Z32+AE32+AJ32+AO32+AT32)</f>
        <v>625</v>
      </c>
      <c r="AZ32" s="1">
        <f>SUM(G32+L32+Q32+V32+AA32+AF32+AK32+AP32+AU32)</f>
        <v>46</v>
      </c>
      <c r="BA32" s="56">
        <f>SUM(H32+M32+R32+W32+AB32+AG32+AL32+AQ32+AV32)/BC32</f>
        <v>248.5</v>
      </c>
      <c r="BB32" s="47">
        <f>SUM(I32+N32+S32+X32+AC32+AH32+AM32+AR32+AW32)</f>
        <v>174</v>
      </c>
      <c r="BC32" s="18">
        <v>8</v>
      </c>
    </row>
    <row r="33" spans="2:55" s="19" customFormat="1" ht="20.25" customHeight="1">
      <c r="B33" s="53">
        <v>3</v>
      </c>
      <c r="C33" s="15" t="s">
        <v>44</v>
      </c>
      <c r="D33" s="14" t="s">
        <v>21</v>
      </c>
      <c r="E33" s="16">
        <v>152</v>
      </c>
      <c r="F33" s="17">
        <v>69</v>
      </c>
      <c r="G33" s="17">
        <v>7</v>
      </c>
      <c r="H33" s="20">
        <f>+E33+F33</f>
        <v>221</v>
      </c>
      <c r="I33" s="21">
        <v>8</v>
      </c>
      <c r="J33" s="16">
        <v>185</v>
      </c>
      <c r="K33" s="17">
        <v>65</v>
      </c>
      <c r="L33" s="17">
        <v>6</v>
      </c>
      <c r="M33" s="20">
        <f>+J33+K33</f>
        <v>250</v>
      </c>
      <c r="N33" s="21">
        <v>20</v>
      </c>
      <c r="O33" s="16">
        <v>172</v>
      </c>
      <c r="P33" s="17">
        <v>69</v>
      </c>
      <c r="Q33" s="17">
        <v>3</v>
      </c>
      <c r="R33" s="45">
        <f>+O33+P33</f>
        <v>241</v>
      </c>
      <c r="S33" s="47">
        <v>20</v>
      </c>
      <c r="T33" s="16">
        <v>156</v>
      </c>
      <c r="U33" s="17">
        <v>80</v>
      </c>
      <c r="V33" s="17">
        <v>4</v>
      </c>
      <c r="W33" s="45">
        <f>+T33+U33</f>
        <v>236</v>
      </c>
      <c r="X33" s="47">
        <v>16</v>
      </c>
      <c r="Y33" s="16">
        <v>166</v>
      </c>
      <c r="Z33" s="17">
        <v>68</v>
      </c>
      <c r="AA33" s="17">
        <v>7</v>
      </c>
      <c r="AB33" s="70">
        <f>+Y33+Z33</f>
        <v>234</v>
      </c>
      <c r="AC33" s="68">
        <v>13</v>
      </c>
      <c r="AD33" s="16">
        <f>88+86</f>
        <v>174</v>
      </c>
      <c r="AE33" s="17">
        <f>36+35</f>
        <v>71</v>
      </c>
      <c r="AF33" s="17">
        <v>6</v>
      </c>
      <c r="AG33" s="70">
        <f>+AD33+AE33</f>
        <v>245</v>
      </c>
      <c r="AH33" s="68">
        <v>23</v>
      </c>
      <c r="AI33" s="16">
        <v>165</v>
      </c>
      <c r="AJ33" s="17">
        <v>68</v>
      </c>
      <c r="AK33" s="17">
        <v>10</v>
      </c>
      <c r="AL33" s="80">
        <f>+AI33+AJ33</f>
        <v>233</v>
      </c>
      <c r="AM33" s="92">
        <v>18</v>
      </c>
      <c r="AN33" s="16">
        <v>170</v>
      </c>
      <c r="AO33" s="17">
        <v>78</v>
      </c>
      <c r="AP33" s="17">
        <v>6</v>
      </c>
      <c r="AQ33" s="101">
        <f>+AN33+AO33</f>
        <v>248</v>
      </c>
      <c r="AR33" s="92">
        <v>23</v>
      </c>
      <c r="AS33" s="16">
        <v>171</v>
      </c>
      <c r="AT33" s="17">
        <v>75</v>
      </c>
      <c r="AU33" s="17">
        <v>3</v>
      </c>
      <c r="AV33" s="1">
        <f>+AS33+AT33</f>
        <v>246</v>
      </c>
      <c r="AW33" s="92">
        <v>16</v>
      </c>
      <c r="AX33" s="2">
        <f>SUM(E33+J33+O33+T33+Y33+AD33+AI33+AN33+AS33)</f>
        <v>1511</v>
      </c>
      <c r="AY33" s="1">
        <f>SUM(F33+K33+P33+U33+Z33+AE33+AJ33+AO33+AT33)</f>
        <v>643</v>
      </c>
      <c r="AZ33" s="1">
        <f>SUM(G33+L33+Q33+V33+AA33+AF33+AK33+AP33+AU33)</f>
        <v>52</v>
      </c>
      <c r="BA33" s="56">
        <f>SUM(H33+M33+R33+W33+AB33+AG33+AL33+AQ33+AV33)/BC33</f>
        <v>239.33333333333334</v>
      </c>
      <c r="BB33" s="47">
        <f>SUM(I33+N33+S33+X33+AC33+AH33+AM33+AR33+AW33)</f>
        <v>157</v>
      </c>
      <c r="BC33" s="18">
        <v>9</v>
      </c>
    </row>
    <row r="34" spans="2:55" s="19" customFormat="1" ht="20.25" customHeight="1">
      <c r="B34" s="53">
        <v>4</v>
      </c>
      <c r="C34" s="15" t="s">
        <v>26</v>
      </c>
      <c r="D34" s="14" t="s">
        <v>21</v>
      </c>
      <c r="E34" s="16">
        <v>177</v>
      </c>
      <c r="F34" s="17">
        <v>76</v>
      </c>
      <c r="G34" s="17">
        <v>8</v>
      </c>
      <c r="H34" s="20">
        <f>+E34+F34</f>
        <v>253</v>
      </c>
      <c r="I34" s="21">
        <v>22</v>
      </c>
      <c r="J34" s="16">
        <v>151</v>
      </c>
      <c r="K34" s="17">
        <v>43</v>
      </c>
      <c r="L34" s="17">
        <v>10</v>
      </c>
      <c r="M34" s="60">
        <f>+J34+K34</f>
        <v>194</v>
      </c>
      <c r="N34" s="21">
        <v>3</v>
      </c>
      <c r="O34" s="16">
        <v>158</v>
      </c>
      <c r="P34" s="17">
        <v>50</v>
      </c>
      <c r="Q34" s="17">
        <v>7</v>
      </c>
      <c r="R34" s="45">
        <f>+O34+P34</f>
        <v>208</v>
      </c>
      <c r="S34" s="47">
        <v>7</v>
      </c>
      <c r="T34" s="16">
        <v>169</v>
      </c>
      <c r="U34" s="17">
        <v>79</v>
      </c>
      <c r="V34" s="17">
        <v>5</v>
      </c>
      <c r="W34" s="45">
        <f>+T34+U34</f>
        <v>248</v>
      </c>
      <c r="X34" s="47">
        <v>20</v>
      </c>
      <c r="Y34" s="16">
        <v>153</v>
      </c>
      <c r="Z34" s="17">
        <v>71</v>
      </c>
      <c r="AA34" s="17">
        <v>9</v>
      </c>
      <c r="AB34" s="70">
        <f>+Y34+Z34</f>
        <v>224</v>
      </c>
      <c r="AC34" s="68">
        <v>10</v>
      </c>
      <c r="AD34" s="16">
        <f>75+82</f>
        <v>157</v>
      </c>
      <c r="AE34" s="17">
        <f>43+35</f>
        <v>78</v>
      </c>
      <c r="AF34" s="17">
        <v>4</v>
      </c>
      <c r="AG34" s="70">
        <f>+AD34+AE34</f>
        <v>235</v>
      </c>
      <c r="AH34" s="68">
        <v>17</v>
      </c>
      <c r="AI34" s="16">
        <v>168</v>
      </c>
      <c r="AJ34" s="17">
        <v>60</v>
      </c>
      <c r="AK34" s="17">
        <v>7</v>
      </c>
      <c r="AL34" s="80">
        <f>+AI34+AJ34</f>
        <v>228</v>
      </c>
      <c r="AM34" s="92">
        <v>16</v>
      </c>
      <c r="AN34" s="16">
        <v>172</v>
      </c>
      <c r="AO34" s="17">
        <v>84</v>
      </c>
      <c r="AP34" s="17">
        <v>1</v>
      </c>
      <c r="AQ34" s="101">
        <f>+AN34+AO34</f>
        <v>256</v>
      </c>
      <c r="AR34" s="92">
        <v>26</v>
      </c>
      <c r="AS34" s="16">
        <v>173</v>
      </c>
      <c r="AT34" s="17">
        <v>69</v>
      </c>
      <c r="AU34" s="17">
        <v>7</v>
      </c>
      <c r="AV34" s="1">
        <f>+AS34+AT34</f>
        <v>242</v>
      </c>
      <c r="AW34" s="92">
        <v>14</v>
      </c>
      <c r="AX34" s="2">
        <f>SUM(E34+J34+O34+T34+Y34+AD34+AI34+AN34+AS34)</f>
        <v>1478</v>
      </c>
      <c r="AY34" s="1">
        <f>SUM(F34+K34+P34+U34+Z34+AE34+AJ34+AO34+AT34)</f>
        <v>610</v>
      </c>
      <c r="AZ34" s="1">
        <f>SUM(G34+L34+Q34+V34+AA34+AF34+AK34+AP34+AU34)</f>
        <v>58</v>
      </c>
      <c r="BA34" s="56">
        <f>SUM(H34+M34+R34+W34+AB34+AG34+AL34+AQ34+AV34)/BC34</f>
        <v>232</v>
      </c>
      <c r="BB34" s="47">
        <f>SUM(I34+N34+S34+X34+AC34+AH34+AM34+AR34+AW34)</f>
        <v>135</v>
      </c>
      <c r="BC34" s="18">
        <v>9</v>
      </c>
    </row>
    <row r="35" spans="2:55" s="19" customFormat="1" ht="20.25" customHeight="1">
      <c r="B35" s="53">
        <v>5</v>
      </c>
      <c r="C35" s="15" t="s">
        <v>25</v>
      </c>
      <c r="D35" s="14" t="s">
        <v>21</v>
      </c>
      <c r="E35" s="16">
        <v>158</v>
      </c>
      <c r="F35" s="17">
        <v>77</v>
      </c>
      <c r="G35" s="17">
        <v>4</v>
      </c>
      <c r="H35" s="20">
        <f>+E35+F35</f>
        <v>235</v>
      </c>
      <c r="I35" s="21">
        <v>14</v>
      </c>
      <c r="J35" s="16">
        <v>156</v>
      </c>
      <c r="K35" s="17">
        <v>59</v>
      </c>
      <c r="L35" s="17">
        <v>6</v>
      </c>
      <c r="M35" s="20">
        <f>+J35+K35</f>
        <v>215</v>
      </c>
      <c r="N35" s="21">
        <v>7</v>
      </c>
      <c r="O35" s="16">
        <v>142</v>
      </c>
      <c r="P35" s="17">
        <v>78</v>
      </c>
      <c r="Q35" s="17">
        <v>5</v>
      </c>
      <c r="R35" s="45">
        <f>+O35+P35</f>
        <v>220</v>
      </c>
      <c r="S35" s="47">
        <v>11</v>
      </c>
      <c r="T35" s="16">
        <v>166</v>
      </c>
      <c r="U35" s="17">
        <v>70</v>
      </c>
      <c r="V35" s="17">
        <v>8</v>
      </c>
      <c r="W35" s="45">
        <f>+T35+U35</f>
        <v>236</v>
      </c>
      <c r="X35" s="47">
        <v>15</v>
      </c>
      <c r="Y35" s="16">
        <v>166</v>
      </c>
      <c r="Z35" s="17">
        <v>50</v>
      </c>
      <c r="AA35" s="17">
        <v>12</v>
      </c>
      <c r="AB35" s="70">
        <f>+Y35+Z35</f>
        <v>216</v>
      </c>
      <c r="AC35" s="68">
        <v>8</v>
      </c>
      <c r="AD35" s="16">
        <f>93+68</f>
        <v>161</v>
      </c>
      <c r="AE35" s="17">
        <f>23+32</f>
        <v>55</v>
      </c>
      <c r="AF35" s="17">
        <f>8+3</f>
        <v>11</v>
      </c>
      <c r="AG35" s="70">
        <f>+AD35+AE35</f>
        <v>216</v>
      </c>
      <c r="AH35" s="68">
        <v>9</v>
      </c>
      <c r="AI35" s="16">
        <v>148</v>
      </c>
      <c r="AJ35" s="17">
        <v>102</v>
      </c>
      <c r="AK35" s="17">
        <v>3</v>
      </c>
      <c r="AL35" s="80">
        <f>+AI35+AJ35</f>
        <v>250</v>
      </c>
      <c r="AM35" s="92">
        <v>23</v>
      </c>
      <c r="AN35" s="16">
        <v>164</v>
      </c>
      <c r="AO35" s="17">
        <v>41</v>
      </c>
      <c r="AP35" s="17">
        <v>13</v>
      </c>
      <c r="AQ35" s="101">
        <f>+AN35+AO35</f>
        <v>205</v>
      </c>
      <c r="AR35" s="92">
        <v>8</v>
      </c>
      <c r="AS35" s="16">
        <v>175</v>
      </c>
      <c r="AT35" s="17">
        <v>77</v>
      </c>
      <c r="AU35" s="17">
        <v>9</v>
      </c>
      <c r="AV35" s="1">
        <f>+AS35+AT35</f>
        <v>252</v>
      </c>
      <c r="AW35" s="92">
        <v>19</v>
      </c>
      <c r="AX35" s="2">
        <f>SUM(E35+J35+O35+T35+Y35+AD35+AI35+AN35+AS35)</f>
        <v>1436</v>
      </c>
      <c r="AY35" s="1">
        <f>SUM(F35+K35+P35+U35+Z35+AE35+AJ35+AO35+AT35)</f>
        <v>609</v>
      </c>
      <c r="AZ35" s="1">
        <f>SUM(G35+L35+Q35+V35+AA35+AF35+AK35+AP35+AU35)</f>
        <v>71</v>
      </c>
      <c r="BA35" s="56">
        <f>SUM(H35+M35+R35+W35+AB35+AG35+AL35+AQ35+AV35)/BC35</f>
        <v>227.22222222222223</v>
      </c>
      <c r="BB35" s="47">
        <f>SUM(I35+N35+S35+X35+AC35+AH35+AM35+AR35+AW35)</f>
        <v>114</v>
      </c>
      <c r="BC35" s="18">
        <v>9</v>
      </c>
    </row>
    <row r="36" spans="2:55" s="19" customFormat="1" ht="20.25" customHeight="1">
      <c r="B36" s="53">
        <v>6</v>
      </c>
      <c r="C36" s="15" t="s">
        <v>27</v>
      </c>
      <c r="D36" s="14" t="s">
        <v>21</v>
      </c>
      <c r="E36" s="16">
        <v>170</v>
      </c>
      <c r="F36" s="17">
        <v>78</v>
      </c>
      <c r="G36" s="17">
        <v>6</v>
      </c>
      <c r="H36" s="20">
        <f>+E36+F36</f>
        <v>248</v>
      </c>
      <c r="I36" s="21">
        <v>20</v>
      </c>
      <c r="J36" s="16">
        <v>170</v>
      </c>
      <c r="K36" s="17">
        <v>70</v>
      </c>
      <c r="L36" s="17">
        <v>6</v>
      </c>
      <c r="M36" s="20">
        <f>+J36+K36</f>
        <v>240</v>
      </c>
      <c r="N36" s="21">
        <v>17</v>
      </c>
      <c r="O36" s="16">
        <v>148</v>
      </c>
      <c r="P36" s="17">
        <v>53</v>
      </c>
      <c r="Q36" s="17">
        <v>7</v>
      </c>
      <c r="R36" s="45">
        <f>+O36+P36</f>
        <v>201</v>
      </c>
      <c r="S36" s="47">
        <v>3</v>
      </c>
      <c r="T36" s="16">
        <v>152</v>
      </c>
      <c r="U36" s="17">
        <v>70</v>
      </c>
      <c r="V36" s="17">
        <v>5</v>
      </c>
      <c r="W36" s="45">
        <f>+T36+U36</f>
        <v>222</v>
      </c>
      <c r="X36" s="47">
        <v>10</v>
      </c>
      <c r="Y36" s="16">
        <v>177</v>
      </c>
      <c r="Z36" s="17">
        <v>62</v>
      </c>
      <c r="AA36" s="17">
        <v>7</v>
      </c>
      <c r="AB36" s="70">
        <f>+Y36+Z36</f>
        <v>239</v>
      </c>
      <c r="AC36" s="68">
        <v>17</v>
      </c>
      <c r="AD36" s="143"/>
      <c r="AE36" s="144"/>
      <c r="AF36" s="144"/>
      <c r="AG36" s="141">
        <f>+AD36+AE36</f>
        <v>0</v>
      </c>
      <c r="AH36" s="161">
        <v>0</v>
      </c>
      <c r="AI36" s="16">
        <v>180</v>
      </c>
      <c r="AJ36" s="17">
        <v>53</v>
      </c>
      <c r="AK36" s="17">
        <v>10</v>
      </c>
      <c r="AL36" s="80">
        <f>+AI36+AJ36</f>
        <v>233</v>
      </c>
      <c r="AM36" s="92">
        <v>17</v>
      </c>
      <c r="AN36" s="16">
        <v>151</v>
      </c>
      <c r="AO36" s="17">
        <v>62</v>
      </c>
      <c r="AP36" s="17">
        <v>6</v>
      </c>
      <c r="AQ36" s="101">
        <f>+AN36+AO36</f>
        <v>213</v>
      </c>
      <c r="AR36" s="92">
        <v>12</v>
      </c>
      <c r="AS36" s="16">
        <v>168</v>
      </c>
      <c r="AT36" s="17">
        <v>78</v>
      </c>
      <c r="AU36" s="17">
        <v>5</v>
      </c>
      <c r="AV36" s="1">
        <f>+AS36+AT36</f>
        <v>246</v>
      </c>
      <c r="AW36" s="92">
        <v>17</v>
      </c>
      <c r="AX36" s="2">
        <f>SUM(E36+J36+O36+T36+Y36+AD36+AI36+AN36+AS36)</f>
        <v>1316</v>
      </c>
      <c r="AY36" s="1">
        <f>SUM(F36+K36+P36+U36+Z36+AE36+AJ36+AO36+AT36)</f>
        <v>526</v>
      </c>
      <c r="AZ36" s="1">
        <f>SUM(G36+L36+Q36+V36+AA36+AF36+AK36+AP36+AU36)</f>
        <v>52</v>
      </c>
      <c r="BA36" s="56">
        <f>SUM(H36+M36+R36+W36+AB36+AG36+AL36+AQ36+AV36)/BC36</f>
        <v>230.25</v>
      </c>
      <c r="BB36" s="47">
        <f>SUM(I36+N36+S36+X36+AC36+AH36+AM36+AR36+AW36)</f>
        <v>113</v>
      </c>
      <c r="BC36" s="18">
        <v>8</v>
      </c>
    </row>
    <row r="37" spans="2:55" s="19" customFormat="1" ht="20.25" customHeight="1">
      <c r="B37" s="53">
        <v>7</v>
      </c>
      <c r="C37" s="15" t="s">
        <v>30</v>
      </c>
      <c r="D37" s="14" t="s">
        <v>21</v>
      </c>
      <c r="E37" s="129">
        <v>163</v>
      </c>
      <c r="F37" s="126">
        <v>78</v>
      </c>
      <c r="G37" s="126">
        <v>2</v>
      </c>
      <c r="H37" s="127">
        <f>+E37+F37</f>
        <v>241</v>
      </c>
      <c r="I37" s="128">
        <v>18</v>
      </c>
      <c r="J37" s="129">
        <v>169</v>
      </c>
      <c r="K37" s="126">
        <v>69</v>
      </c>
      <c r="L37" s="126">
        <v>3</v>
      </c>
      <c r="M37" s="127">
        <f>+J37+K37</f>
        <v>238</v>
      </c>
      <c r="N37" s="128">
        <v>15</v>
      </c>
      <c r="O37" s="129">
        <v>166</v>
      </c>
      <c r="P37" s="126">
        <v>76</v>
      </c>
      <c r="Q37" s="126">
        <v>5</v>
      </c>
      <c r="R37" s="130">
        <f>+O37+P37</f>
        <v>242</v>
      </c>
      <c r="S37" s="131">
        <v>21</v>
      </c>
      <c r="T37" s="16">
        <v>177</v>
      </c>
      <c r="U37" s="17">
        <v>65</v>
      </c>
      <c r="V37" s="17">
        <v>5</v>
      </c>
      <c r="W37" s="45">
        <f>+T37+U37</f>
        <v>242</v>
      </c>
      <c r="X37" s="47">
        <v>18</v>
      </c>
      <c r="Y37" s="16">
        <v>140</v>
      </c>
      <c r="Z37" s="17">
        <v>62</v>
      </c>
      <c r="AA37" s="17">
        <v>11</v>
      </c>
      <c r="AB37" s="70">
        <f>+Y37+Z37</f>
        <v>202</v>
      </c>
      <c r="AC37" s="68">
        <v>3</v>
      </c>
      <c r="AD37" s="16">
        <f>67+86</f>
        <v>153</v>
      </c>
      <c r="AE37" s="17">
        <f>26+25</f>
        <v>51</v>
      </c>
      <c r="AF37" s="17">
        <v>11</v>
      </c>
      <c r="AG37" s="70">
        <f>+AD37+AE37</f>
        <v>204</v>
      </c>
      <c r="AH37" s="68">
        <v>5</v>
      </c>
      <c r="AI37" s="16">
        <v>170</v>
      </c>
      <c r="AJ37" s="17">
        <v>69</v>
      </c>
      <c r="AK37" s="17">
        <v>3</v>
      </c>
      <c r="AL37" s="80">
        <f>+AI37+AJ37</f>
        <v>239</v>
      </c>
      <c r="AM37" s="92">
        <v>20</v>
      </c>
      <c r="AN37" s="16">
        <v>142</v>
      </c>
      <c r="AO37" s="17">
        <v>60</v>
      </c>
      <c r="AP37" s="17">
        <v>5</v>
      </c>
      <c r="AQ37" s="101">
        <f>+AN37+AO37</f>
        <v>202</v>
      </c>
      <c r="AR37" s="92">
        <v>5</v>
      </c>
      <c r="AS37" s="16">
        <v>143</v>
      </c>
      <c r="AT37" s="17">
        <v>56</v>
      </c>
      <c r="AU37" s="17">
        <v>9</v>
      </c>
      <c r="AV37" s="1">
        <f>+AS37+AT37</f>
        <v>199</v>
      </c>
      <c r="AW37" s="92">
        <v>2</v>
      </c>
      <c r="AX37" s="2">
        <f>SUM(E37+J37+O37+T37+Y37+AD37+AI37+AN37+AS37)</f>
        <v>1423</v>
      </c>
      <c r="AY37" s="1">
        <f>SUM(F37+K37+P37+U37+Z37+AE37+AJ37+AO37+AT37)</f>
        <v>586</v>
      </c>
      <c r="AZ37" s="1">
        <f>SUM(G37+L37+Q37+V37+AA37+AF37+AK37+AP37+AU37)</f>
        <v>54</v>
      </c>
      <c r="BA37" s="56">
        <f>SUM(H37+M37+R37+W37+AB37+AG37+AL37+AQ37+AV37)/BC37</f>
        <v>223.22222222222223</v>
      </c>
      <c r="BB37" s="47">
        <f>SUM(I37+N37+S37+X37+AC37+AH37+AM37+AR37+AW37)</f>
        <v>107</v>
      </c>
      <c r="BC37" s="18">
        <v>9</v>
      </c>
    </row>
    <row r="38" spans="2:55" s="19" customFormat="1" ht="20.25" customHeight="1">
      <c r="B38" s="53">
        <v>8</v>
      </c>
      <c r="C38" s="15" t="s">
        <v>70</v>
      </c>
      <c r="D38" s="14" t="s">
        <v>21</v>
      </c>
      <c r="E38" s="143"/>
      <c r="F38" s="144"/>
      <c r="G38" s="144"/>
      <c r="H38" s="146">
        <f>+E38+F38</f>
        <v>0</v>
      </c>
      <c r="I38" s="147">
        <v>0</v>
      </c>
      <c r="J38" s="143"/>
      <c r="K38" s="144"/>
      <c r="L38" s="144"/>
      <c r="M38" s="146">
        <f>+J38+K38</f>
        <v>0</v>
      </c>
      <c r="N38" s="147">
        <v>0</v>
      </c>
      <c r="O38" s="16">
        <v>170</v>
      </c>
      <c r="P38" s="17">
        <v>62</v>
      </c>
      <c r="Q38" s="17">
        <v>6</v>
      </c>
      <c r="R38" s="45">
        <f>+O38+P38</f>
        <v>232</v>
      </c>
      <c r="S38" s="47">
        <v>16</v>
      </c>
      <c r="T38" s="16">
        <v>159</v>
      </c>
      <c r="U38" s="17">
        <v>62</v>
      </c>
      <c r="V38" s="17">
        <v>9</v>
      </c>
      <c r="W38" s="45">
        <f>+T38+U38</f>
        <v>221</v>
      </c>
      <c r="X38" s="47">
        <v>9</v>
      </c>
      <c r="Y38" s="16">
        <v>166</v>
      </c>
      <c r="Z38" s="17">
        <v>71</v>
      </c>
      <c r="AA38" s="17">
        <v>6</v>
      </c>
      <c r="AB38" s="70">
        <f>+Y38+Z38</f>
        <v>237</v>
      </c>
      <c r="AC38" s="68">
        <v>16</v>
      </c>
      <c r="AD38" s="16">
        <f>76+82</f>
        <v>158</v>
      </c>
      <c r="AE38" s="17">
        <f>34+35</f>
        <v>69</v>
      </c>
      <c r="AF38" s="17">
        <v>6</v>
      </c>
      <c r="AG38" s="70">
        <f>+AD38+AE38</f>
        <v>227</v>
      </c>
      <c r="AH38" s="68">
        <v>14</v>
      </c>
      <c r="AI38" s="16">
        <v>174</v>
      </c>
      <c r="AJ38" s="17">
        <v>52</v>
      </c>
      <c r="AK38" s="17">
        <v>7</v>
      </c>
      <c r="AL38" s="80">
        <f>+AI38+AJ38</f>
        <v>226</v>
      </c>
      <c r="AM38" s="92">
        <v>15</v>
      </c>
      <c r="AN38" s="16">
        <v>155</v>
      </c>
      <c r="AO38" s="17">
        <v>55</v>
      </c>
      <c r="AP38" s="17">
        <v>7</v>
      </c>
      <c r="AQ38" s="101">
        <f>+AN38+AO38</f>
        <v>210</v>
      </c>
      <c r="AR38" s="92">
        <v>10</v>
      </c>
      <c r="AS38" s="16">
        <v>186</v>
      </c>
      <c r="AT38" s="17">
        <v>75</v>
      </c>
      <c r="AU38" s="17">
        <v>4</v>
      </c>
      <c r="AV38" s="1">
        <f>+AS38+AT38</f>
        <v>261</v>
      </c>
      <c r="AW38" s="92">
        <v>24</v>
      </c>
      <c r="AX38" s="2">
        <v>329</v>
      </c>
      <c r="AY38" s="1">
        <v>124</v>
      </c>
      <c r="AZ38" s="1">
        <v>15</v>
      </c>
      <c r="BA38" s="56">
        <f>SUM(H38+M38+R38+W38+AB38+AG38+AL38+AQ38+AV38)/BC38</f>
        <v>230.57142857142858</v>
      </c>
      <c r="BB38" s="47">
        <f>SUM(I38+N38+S38+X38+AC38+AH38+AM38+AR38+AW38)</f>
        <v>104</v>
      </c>
      <c r="BC38" s="18">
        <v>7</v>
      </c>
    </row>
    <row r="39" spans="2:55" s="19" customFormat="1" ht="20.25" customHeight="1">
      <c r="B39" s="53">
        <v>9</v>
      </c>
      <c r="C39" s="15" t="s">
        <v>41</v>
      </c>
      <c r="D39" s="14" t="s">
        <v>40</v>
      </c>
      <c r="E39" s="16">
        <v>141</v>
      </c>
      <c r="F39" s="17">
        <v>42</v>
      </c>
      <c r="G39" s="17">
        <v>13</v>
      </c>
      <c r="H39" s="60">
        <f>+E39+F39</f>
        <v>183</v>
      </c>
      <c r="I39" s="21">
        <v>1</v>
      </c>
      <c r="J39" s="16">
        <v>159</v>
      </c>
      <c r="K39" s="17">
        <v>80</v>
      </c>
      <c r="L39" s="17">
        <v>4</v>
      </c>
      <c r="M39" s="20">
        <f>+J39+K39</f>
        <v>239</v>
      </c>
      <c r="N39" s="21">
        <v>16</v>
      </c>
      <c r="O39" s="16">
        <v>140</v>
      </c>
      <c r="P39" s="17">
        <v>62</v>
      </c>
      <c r="Q39" s="17">
        <v>9</v>
      </c>
      <c r="R39" s="130">
        <f>+O39+P39</f>
        <v>202</v>
      </c>
      <c r="S39" s="47">
        <v>5</v>
      </c>
      <c r="T39" s="16">
        <v>150</v>
      </c>
      <c r="U39" s="17">
        <v>51</v>
      </c>
      <c r="V39" s="17">
        <v>6</v>
      </c>
      <c r="W39" s="45">
        <f>+T39+U39</f>
        <v>201</v>
      </c>
      <c r="X39" s="47">
        <v>3</v>
      </c>
      <c r="Y39" s="16">
        <v>164</v>
      </c>
      <c r="Z39" s="17">
        <v>76</v>
      </c>
      <c r="AA39" s="17">
        <v>5</v>
      </c>
      <c r="AB39" s="70">
        <f>+Y39+Z39</f>
        <v>240</v>
      </c>
      <c r="AC39" s="68">
        <v>18</v>
      </c>
      <c r="AD39" s="16">
        <f>90+82</f>
        <v>172</v>
      </c>
      <c r="AE39" s="17">
        <f>31+35</f>
        <v>66</v>
      </c>
      <c r="AF39" s="17">
        <v>6</v>
      </c>
      <c r="AG39" s="70">
        <f>+AD39+AE39</f>
        <v>238</v>
      </c>
      <c r="AH39" s="68">
        <v>19</v>
      </c>
      <c r="AI39" s="16">
        <v>161</v>
      </c>
      <c r="AJ39" s="17">
        <v>61</v>
      </c>
      <c r="AK39" s="17">
        <v>7</v>
      </c>
      <c r="AL39" s="80">
        <f>+AI39+AJ39</f>
        <v>222</v>
      </c>
      <c r="AM39" s="92">
        <v>12</v>
      </c>
      <c r="AN39" s="16">
        <v>153</v>
      </c>
      <c r="AO39" s="17">
        <v>50</v>
      </c>
      <c r="AP39" s="17">
        <v>10</v>
      </c>
      <c r="AQ39" s="101">
        <f>+AN39+AO39</f>
        <v>203</v>
      </c>
      <c r="AR39" s="92">
        <v>6</v>
      </c>
      <c r="AS39" s="16">
        <v>164</v>
      </c>
      <c r="AT39" s="17">
        <v>96</v>
      </c>
      <c r="AU39" s="17">
        <v>4</v>
      </c>
      <c r="AV39" s="1">
        <f>+AS39+AT39</f>
        <v>260</v>
      </c>
      <c r="AW39" s="92">
        <v>23</v>
      </c>
      <c r="AX39" s="2">
        <f>SUM(E39+J39+O39+T39+Y39+AD39+AI39+AN39+AS39)</f>
        <v>1404</v>
      </c>
      <c r="AY39" s="1">
        <f>SUM(F39+K39+P39+U39+Z39+AE39+AJ39+AO39+AT39)</f>
        <v>584</v>
      </c>
      <c r="AZ39" s="1">
        <f>SUM(G39+L39+Q39+V39+AA39+AF39+AK39+AP39+AU39)</f>
        <v>64</v>
      </c>
      <c r="BA39" s="56">
        <f>SUM(H39+M39+R39+W39+AB39+AG39+AL39+AQ39+AV39)/BC39</f>
        <v>220.88888888888889</v>
      </c>
      <c r="BB39" s="47">
        <f>SUM(I39+N39+S39+X39+AC39+AH39+AM39+AR39+AW39)</f>
        <v>103</v>
      </c>
      <c r="BC39" s="18">
        <v>9</v>
      </c>
    </row>
    <row r="40" spans="2:55" s="19" customFormat="1" ht="20.25" customHeight="1">
      <c r="B40" s="53">
        <v>10</v>
      </c>
      <c r="C40" s="15" t="s">
        <v>31</v>
      </c>
      <c r="D40" s="14" t="s">
        <v>21</v>
      </c>
      <c r="E40" s="16">
        <v>154</v>
      </c>
      <c r="F40" s="17">
        <v>75</v>
      </c>
      <c r="G40" s="17">
        <v>7</v>
      </c>
      <c r="H40" s="20">
        <f>+E40+F40</f>
        <v>229</v>
      </c>
      <c r="I40" s="21">
        <v>11</v>
      </c>
      <c r="J40" s="16">
        <v>168</v>
      </c>
      <c r="K40" s="17">
        <v>60</v>
      </c>
      <c r="L40" s="17">
        <v>11</v>
      </c>
      <c r="M40" s="20">
        <f>+J40+K40</f>
        <v>228</v>
      </c>
      <c r="N40" s="21">
        <v>11</v>
      </c>
      <c r="O40" s="16">
        <v>168</v>
      </c>
      <c r="P40" s="17">
        <v>44</v>
      </c>
      <c r="Q40" s="17">
        <v>12</v>
      </c>
      <c r="R40" s="130">
        <f>+O40+P40</f>
        <v>212</v>
      </c>
      <c r="S40" s="47">
        <v>9</v>
      </c>
      <c r="T40" s="16">
        <v>151</v>
      </c>
      <c r="U40" s="17">
        <v>60</v>
      </c>
      <c r="V40" s="17">
        <v>8</v>
      </c>
      <c r="W40" s="45">
        <f>+T40+U40</f>
        <v>211</v>
      </c>
      <c r="X40" s="47">
        <v>6</v>
      </c>
      <c r="Y40" s="16">
        <v>150</v>
      </c>
      <c r="Z40" s="17">
        <v>85</v>
      </c>
      <c r="AA40" s="17">
        <v>4</v>
      </c>
      <c r="AB40" s="70">
        <f>+Y40+Z40</f>
        <v>235</v>
      </c>
      <c r="AC40" s="68">
        <v>14</v>
      </c>
      <c r="AD40" s="16">
        <f>85+79</f>
        <v>164</v>
      </c>
      <c r="AE40" s="17">
        <f>42+32</f>
        <v>74</v>
      </c>
      <c r="AF40" s="17">
        <v>8</v>
      </c>
      <c r="AG40" s="70">
        <f>+AD40+AE40</f>
        <v>238</v>
      </c>
      <c r="AH40" s="68">
        <v>20</v>
      </c>
      <c r="AI40" s="143"/>
      <c r="AJ40" s="144"/>
      <c r="AK40" s="144"/>
      <c r="AL40" s="141">
        <f>+AI40+AJ40</f>
        <v>0</v>
      </c>
      <c r="AM40" s="145">
        <v>0</v>
      </c>
      <c r="AN40" s="143"/>
      <c r="AO40" s="144"/>
      <c r="AP40" s="144"/>
      <c r="AQ40" s="141">
        <f>+AN40+AO40</f>
        <v>0</v>
      </c>
      <c r="AR40" s="145">
        <v>0</v>
      </c>
      <c r="AS40" s="143">
        <v>0</v>
      </c>
      <c r="AT40" s="144">
        <v>0</v>
      </c>
      <c r="AU40" s="144">
        <v>0</v>
      </c>
      <c r="AV40" s="141">
        <f>+AS40+AT40</f>
        <v>0</v>
      </c>
      <c r="AW40" s="145">
        <v>0</v>
      </c>
      <c r="AX40" s="2">
        <f>SUM(E40+J40+O40+T40+Y40+AD40+AI40+AN40+AS40)</f>
        <v>955</v>
      </c>
      <c r="AY40" s="1">
        <f>SUM(F40+K40+P40+U40+Z40+AE40+AJ40+AO40+AT40)</f>
        <v>398</v>
      </c>
      <c r="AZ40" s="1">
        <f>SUM(G40+L40+Q40+V40+AA40+AF40+AK40+AP40+AU40)</f>
        <v>50</v>
      </c>
      <c r="BA40" s="56">
        <f>SUM(H40+M40+R40+W40+AB40+AG40+AL40+AQ40+AV40)/BC40</f>
        <v>225.5</v>
      </c>
      <c r="BB40" s="47">
        <f>SUM(I40+N40+S40+X40+AC40+AH40+AM40+AR40+AW40)</f>
        <v>71</v>
      </c>
      <c r="BC40" s="18">
        <v>6</v>
      </c>
    </row>
    <row r="41" spans="2:55" s="19" customFormat="1" ht="20.25" customHeight="1">
      <c r="B41" s="54">
        <v>11</v>
      </c>
      <c r="C41" s="37" t="s">
        <v>34</v>
      </c>
      <c r="D41" s="36" t="s">
        <v>35</v>
      </c>
      <c r="E41" s="38">
        <v>153</v>
      </c>
      <c r="F41" s="39">
        <v>61</v>
      </c>
      <c r="G41" s="39">
        <v>10</v>
      </c>
      <c r="H41" s="20">
        <f>+E41+F41</f>
        <v>214</v>
      </c>
      <c r="I41" s="21">
        <v>5</v>
      </c>
      <c r="J41" s="38">
        <v>148</v>
      </c>
      <c r="K41" s="39">
        <v>46</v>
      </c>
      <c r="L41" s="39">
        <v>14</v>
      </c>
      <c r="M41" s="59">
        <f>+J41+K41</f>
        <v>194</v>
      </c>
      <c r="N41" s="41">
        <v>2</v>
      </c>
      <c r="O41" s="38">
        <v>131</v>
      </c>
      <c r="P41" s="39">
        <v>42</v>
      </c>
      <c r="Q41" s="39">
        <v>10</v>
      </c>
      <c r="R41" s="59">
        <f>+O41+P41</f>
        <v>173</v>
      </c>
      <c r="S41" s="51">
        <v>2</v>
      </c>
      <c r="T41" s="38">
        <v>175</v>
      </c>
      <c r="U41" s="39">
        <v>56</v>
      </c>
      <c r="V41" s="39">
        <v>8</v>
      </c>
      <c r="W41" s="58">
        <f>+T41+U41</f>
        <v>231</v>
      </c>
      <c r="X41" s="51">
        <v>14</v>
      </c>
      <c r="Y41" s="38">
        <v>155</v>
      </c>
      <c r="Z41" s="39">
        <v>51</v>
      </c>
      <c r="AA41" s="39">
        <v>11</v>
      </c>
      <c r="AB41" s="71">
        <f>+Y41+Z41</f>
        <v>206</v>
      </c>
      <c r="AC41" s="73">
        <v>5</v>
      </c>
      <c r="AD41" s="38">
        <f>76+82</f>
        <v>158</v>
      </c>
      <c r="AE41" s="39">
        <f>41+30</f>
        <v>71</v>
      </c>
      <c r="AF41" s="39">
        <v>7</v>
      </c>
      <c r="AG41" s="71">
        <f>+AD41+AE41</f>
        <v>229</v>
      </c>
      <c r="AH41" s="73">
        <v>15</v>
      </c>
      <c r="AI41" s="38">
        <v>148</v>
      </c>
      <c r="AJ41" s="39">
        <v>56</v>
      </c>
      <c r="AK41" s="39">
        <v>7</v>
      </c>
      <c r="AL41" s="81">
        <f>+AI41+AJ41</f>
        <v>204</v>
      </c>
      <c r="AM41" s="93">
        <v>5</v>
      </c>
      <c r="AN41" s="38">
        <v>145</v>
      </c>
      <c r="AO41" s="39">
        <v>70</v>
      </c>
      <c r="AP41" s="39">
        <v>8</v>
      </c>
      <c r="AQ41" s="103">
        <f>+AN41+AO41</f>
        <v>215</v>
      </c>
      <c r="AR41" s="93">
        <v>13</v>
      </c>
      <c r="AS41" s="38">
        <v>155</v>
      </c>
      <c r="AT41" s="39">
        <v>60</v>
      </c>
      <c r="AU41" s="39">
        <v>6</v>
      </c>
      <c r="AV41" s="42">
        <f>+AS41+AT41</f>
        <v>215</v>
      </c>
      <c r="AW41" s="93">
        <v>7</v>
      </c>
      <c r="AX41" s="43">
        <f>SUM(E41+J41+O41+T41+Y41+AD41+AI41+AN41+AS41)</f>
        <v>1368</v>
      </c>
      <c r="AY41" s="42">
        <f>SUM(F41+K41+P41+U41+Z41+AE41+AJ41+AO41+AT41)</f>
        <v>513</v>
      </c>
      <c r="AZ41" s="42">
        <f>SUM(G41+L41+Q41+V41+AA41+AF41+AK41+AP41+AU41)</f>
        <v>81</v>
      </c>
      <c r="BA41" s="56">
        <f>SUM(H41+M41+R41+W41+AB41+AG41+AL41+AQ41+AV41)/BC41</f>
        <v>209</v>
      </c>
      <c r="BB41" s="51">
        <f>SUM(I41+N41+S41+X41+AC41+AH41+AM41+AR41+AW41)</f>
        <v>68</v>
      </c>
      <c r="BC41" s="18">
        <v>9</v>
      </c>
    </row>
    <row r="42" spans="2:55" s="19" customFormat="1" ht="20.25" customHeight="1">
      <c r="B42" s="53">
        <v>12</v>
      </c>
      <c r="C42" s="15" t="s">
        <v>24</v>
      </c>
      <c r="D42" s="14" t="s">
        <v>21</v>
      </c>
      <c r="E42" s="16">
        <v>173</v>
      </c>
      <c r="F42" s="17">
        <v>55</v>
      </c>
      <c r="G42" s="17">
        <v>7</v>
      </c>
      <c r="H42" s="20">
        <f>+E42+F42</f>
        <v>228</v>
      </c>
      <c r="I42" s="21">
        <v>8</v>
      </c>
      <c r="J42" s="16">
        <v>136</v>
      </c>
      <c r="K42" s="17">
        <v>43</v>
      </c>
      <c r="L42" s="17">
        <v>15</v>
      </c>
      <c r="M42" s="60">
        <f>+J42+K42</f>
        <v>179</v>
      </c>
      <c r="N42" s="21">
        <v>1</v>
      </c>
      <c r="O42" s="143"/>
      <c r="P42" s="144"/>
      <c r="Q42" s="144"/>
      <c r="R42" s="141">
        <f>+O42+P42</f>
        <v>0</v>
      </c>
      <c r="S42" s="152">
        <v>0</v>
      </c>
      <c r="T42" s="143"/>
      <c r="U42" s="144"/>
      <c r="V42" s="144"/>
      <c r="W42" s="141">
        <f>+T42+U42</f>
        <v>0</v>
      </c>
      <c r="X42" s="152"/>
      <c r="Y42" s="143"/>
      <c r="Z42" s="144"/>
      <c r="AA42" s="144">
        <v>0</v>
      </c>
      <c r="AB42" s="141">
        <f>+Y42+Z42</f>
        <v>0</v>
      </c>
      <c r="AC42" s="161">
        <v>0</v>
      </c>
      <c r="AD42" s="16">
        <f>79+88</f>
        <v>167</v>
      </c>
      <c r="AE42" s="17">
        <f>25+26</f>
        <v>51</v>
      </c>
      <c r="AF42" s="17">
        <v>12</v>
      </c>
      <c r="AG42" s="70">
        <f>+AD42+AE42</f>
        <v>218</v>
      </c>
      <c r="AH42" s="68">
        <v>10</v>
      </c>
      <c r="AI42" s="143"/>
      <c r="AJ42" s="144"/>
      <c r="AK42" s="144"/>
      <c r="AL42" s="141">
        <f>+AI42+AJ42</f>
        <v>0</v>
      </c>
      <c r="AM42" s="145">
        <v>0</v>
      </c>
      <c r="AN42" s="16">
        <v>167</v>
      </c>
      <c r="AO42" s="17">
        <v>66</v>
      </c>
      <c r="AP42" s="17">
        <v>7</v>
      </c>
      <c r="AQ42" s="101">
        <f>+AN42+AO42</f>
        <v>233</v>
      </c>
      <c r="AR42" s="92">
        <v>18</v>
      </c>
      <c r="AS42" s="143">
        <v>0</v>
      </c>
      <c r="AT42" s="144">
        <v>0</v>
      </c>
      <c r="AU42" s="144">
        <v>0</v>
      </c>
      <c r="AV42" s="141">
        <f>+AS42+AT42</f>
        <v>0</v>
      </c>
      <c r="AW42" s="145">
        <v>0</v>
      </c>
      <c r="AX42" s="2">
        <f>SUM(E42+J42+O42+T42+Y42+AD42+AI42+AN42+AS42)</f>
        <v>643</v>
      </c>
      <c r="AY42" s="1">
        <f>SUM(F42+K42+P42+U42+Z42+AE42+AJ42+AO42+AT42)</f>
        <v>215</v>
      </c>
      <c r="AZ42" s="1">
        <f>SUM(G42+L42+Q42+V42+AA42+AF42+AK42+AP42+AU42)</f>
        <v>41</v>
      </c>
      <c r="BA42" s="56">
        <f>SUM(H42+M42+R42+W42+AB42+AG42+AL42+AQ42+AV42)/BC42</f>
        <v>214.5</v>
      </c>
      <c r="BB42" s="47">
        <f>SUM(I42+N42+S42+X42+AC42+AH42+AM42+AR42+AW42)</f>
        <v>37</v>
      </c>
      <c r="BC42" s="18">
        <v>4</v>
      </c>
    </row>
    <row r="43" spans="2:55" s="19" customFormat="1" ht="20.25" customHeight="1">
      <c r="B43" s="54">
        <v>13</v>
      </c>
      <c r="C43" s="37" t="s">
        <v>71</v>
      </c>
      <c r="D43" s="36" t="s">
        <v>21</v>
      </c>
      <c r="E43" s="132"/>
      <c r="F43" s="133"/>
      <c r="G43" s="133"/>
      <c r="H43" s="148">
        <f>+E43+F43</f>
        <v>0</v>
      </c>
      <c r="I43" s="149">
        <v>0</v>
      </c>
      <c r="J43" s="132"/>
      <c r="K43" s="133"/>
      <c r="L43" s="133"/>
      <c r="M43" s="148">
        <f>+J43+K43</f>
        <v>0</v>
      </c>
      <c r="N43" s="149">
        <v>0</v>
      </c>
      <c r="O43" s="132"/>
      <c r="P43" s="133"/>
      <c r="Q43" s="133"/>
      <c r="R43" s="141">
        <f>+O43+P43</f>
        <v>0</v>
      </c>
      <c r="S43" s="153">
        <v>0</v>
      </c>
      <c r="T43" s="132"/>
      <c r="U43" s="133"/>
      <c r="V43" s="133"/>
      <c r="W43" s="154">
        <f>+T43+U43</f>
        <v>0</v>
      </c>
      <c r="X43" s="153">
        <v>0</v>
      </c>
      <c r="Y43" s="38">
        <v>137</v>
      </c>
      <c r="Z43" s="39">
        <v>43</v>
      </c>
      <c r="AA43" s="39">
        <v>13</v>
      </c>
      <c r="AB43" s="75">
        <f>+Y43+Z43</f>
        <v>180</v>
      </c>
      <c r="AC43" s="73">
        <v>1</v>
      </c>
      <c r="AD43" s="38">
        <f>78+79</f>
        <v>157</v>
      </c>
      <c r="AE43" s="39">
        <f>33+35</f>
        <v>68</v>
      </c>
      <c r="AF43" s="39">
        <v>7</v>
      </c>
      <c r="AG43" s="71">
        <f>+AD43+AE43</f>
        <v>225</v>
      </c>
      <c r="AH43" s="73">
        <v>12</v>
      </c>
      <c r="AI43" s="38">
        <v>164</v>
      </c>
      <c r="AJ43" s="39">
        <v>58</v>
      </c>
      <c r="AK43" s="39">
        <v>9</v>
      </c>
      <c r="AL43" s="81">
        <f>+AI43+AJ43</f>
        <v>222</v>
      </c>
      <c r="AM43" s="93">
        <v>11</v>
      </c>
      <c r="AN43" s="38">
        <v>152</v>
      </c>
      <c r="AO43" s="39">
        <v>42</v>
      </c>
      <c r="AP43" s="39">
        <v>12</v>
      </c>
      <c r="AQ43" s="89">
        <f>+AN43+AO43</f>
        <v>194</v>
      </c>
      <c r="AR43" s="93">
        <v>2</v>
      </c>
      <c r="AS43" s="38">
        <v>122</v>
      </c>
      <c r="AT43" s="39">
        <v>66</v>
      </c>
      <c r="AU43" s="39">
        <v>11</v>
      </c>
      <c r="AV43" s="42">
        <f>+AS43+AT43</f>
        <v>188</v>
      </c>
      <c r="AW43" s="93">
        <v>1</v>
      </c>
      <c r="AX43" s="43">
        <v>120</v>
      </c>
      <c r="AY43" s="42">
        <v>52</v>
      </c>
      <c r="AZ43" s="42">
        <v>15</v>
      </c>
      <c r="BA43" s="96">
        <f>SUM(H43+M43+R43+W43+AB43+AG43+AL43+AQ43+AV43)/BC43</f>
        <v>201.8</v>
      </c>
      <c r="BB43" s="47">
        <f>SUM(I43+N43+S43+X43+AC43+AH43+AM43+AR43+AW43)</f>
        <v>27</v>
      </c>
      <c r="BC43" s="18">
        <v>5</v>
      </c>
    </row>
    <row r="44" spans="2:55" s="19" customFormat="1" ht="20.25" customHeight="1">
      <c r="B44" s="53">
        <v>14</v>
      </c>
      <c r="C44" s="15" t="s">
        <v>72</v>
      </c>
      <c r="D44" s="14" t="s">
        <v>40</v>
      </c>
      <c r="E44" s="143"/>
      <c r="F44" s="144"/>
      <c r="G44" s="144"/>
      <c r="H44" s="146">
        <f>+E44+F44</f>
        <v>0</v>
      </c>
      <c r="I44" s="147">
        <v>0</v>
      </c>
      <c r="J44" s="143"/>
      <c r="K44" s="144"/>
      <c r="L44" s="144"/>
      <c r="M44" s="146">
        <f>+J44+K44</f>
        <v>0</v>
      </c>
      <c r="N44" s="147">
        <v>0</v>
      </c>
      <c r="O44" s="16">
        <v>120</v>
      </c>
      <c r="P44" s="17">
        <v>52</v>
      </c>
      <c r="Q44" s="17">
        <v>15</v>
      </c>
      <c r="R44" s="59">
        <f>+O44+P44</f>
        <v>172</v>
      </c>
      <c r="S44" s="47">
        <v>1</v>
      </c>
      <c r="T44" s="16">
        <v>151</v>
      </c>
      <c r="U44" s="17">
        <v>43</v>
      </c>
      <c r="V44" s="17">
        <v>11</v>
      </c>
      <c r="W44" s="60">
        <f>+T44+U44</f>
        <v>194</v>
      </c>
      <c r="X44" s="47">
        <v>1</v>
      </c>
      <c r="Y44" s="143"/>
      <c r="Z44" s="144"/>
      <c r="AA44" s="144">
        <v>0</v>
      </c>
      <c r="AB44" s="141">
        <f>+Y44+Z44</f>
        <v>0</v>
      </c>
      <c r="AC44" s="161">
        <v>0</v>
      </c>
      <c r="AD44" s="16">
        <f>87+65</f>
        <v>152</v>
      </c>
      <c r="AE44" s="17">
        <f>33+17</f>
        <v>50</v>
      </c>
      <c r="AF44" s="17">
        <v>13</v>
      </c>
      <c r="AG44" s="70">
        <f>+AD44+AE44</f>
        <v>202</v>
      </c>
      <c r="AH44" s="68">
        <v>3</v>
      </c>
      <c r="AI44" s="16">
        <v>134</v>
      </c>
      <c r="AJ44" s="17">
        <v>61</v>
      </c>
      <c r="AK44" s="17">
        <v>13</v>
      </c>
      <c r="AL44" s="88">
        <f>+AI44+AJ44</f>
        <v>195</v>
      </c>
      <c r="AM44" s="92">
        <v>3</v>
      </c>
      <c r="AN44" s="16">
        <v>142</v>
      </c>
      <c r="AO44" s="17">
        <v>62</v>
      </c>
      <c r="AP44" s="17">
        <v>7</v>
      </c>
      <c r="AQ44" s="101">
        <f>+AN44+AO44</f>
        <v>204</v>
      </c>
      <c r="AR44" s="92">
        <v>7</v>
      </c>
      <c r="AS44" s="16">
        <v>160</v>
      </c>
      <c r="AT44" s="17">
        <v>45</v>
      </c>
      <c r="AU44" s="17">
        <v>10</v>
      </c>
      <c r="AV44" s="1">
        <f>+AS44+AT44</f>
        <v>205</v>
      </c>
      <c r="AW44" s="92">
        <v>4</v>
      </c>
      <c r="AX44" s="2">
        <v>120</v>
      </c>
      <c r="AY44" s="1">
        <v>52</v>
      </c>
      <c r="AZ44" s="1">
        <v>15</v>
      </c>
      <c r="BA44" s="61">
        <f>SUM(H44+M44+R44+W44+AB44+AG44+AL44+AQ44+AV44)/BC44</f>
        <v>195.33333333333334</v>
      </c>
      <c r="BB44" s="47">
        <f>SUM(I44+N44+S44+X44+AC44+AH44+AM44+AR44+AW44)</f>
        <v>19</v>
      </c>
      <c r="BC44" s="18">
        <v>6</v>
      </c>
    </row>
    <row r="45" spans="2:55" s="19" customFormat="1" ht="20.25" customHeight="1">
      <c r="B45" s="54">
        <v>15</v>
      </c>
      <c r="C45" s="37" t="s">
        <v>74</v>
      </c>
      <c r="D45" s="36" t="s">
        <v>40</v>
      </c>
      <c r="E45" s="132"/>
      <c r="F45" s="133"/>
      <c r="G45" s="133"/>
      <c r="H45" s="148">
        <f>+E45+F45</f>
        <v>0</v>
      </c>
      <c r="I45" s="149">
        <v>0</v>
      </c>
      <c r="J45" s="132"/>
      <c r="K45" s="133"/>
      <c r="L45" s="133"/>
      <c r="M45" s="148">
        <f>+J45+K45</f>
        <v>0</v>
      </c>
      <c r="N45" s="149">
        <v>0</v>
      </c>
      <c r="O45" s="132"/>
      <c r="P45" s="133"/>
      <c r="Q45" s="133"/>
      <c r="R45" s="141">
        <f>+O45+P45</f>
        <v>0</v>
      </c>
      <c r="S45" s="153">
        <v>0</v>
      </c>
      <c r="T45" s="132"/>
      <c r="U45" s="133"/>
      <c r="V45" s="133"/>
      <c r="W45" s="154">
        <f>+T45+U45</f>
        <v>0</v>
      </c>
      <c r="X45" s="153">
        <v>0</v>
      </c>
      <c r="Y45" s="132"/>
      <c r="Z45" s="133"/>
      <c r="AA45" s="133"/>
      <c r="AB45" s="155">
        <f>+Y45+Z45</f>
        <v>0</v>
      </c>
      <c r="AC45" s="156">
        <v>0</v>
      </c>
      <c r="AD45" s="38">
        <f>84+63</f>
        <v>147</v>
      </c>
      <c r="AE45" s="39">
        <f>19+8</f>
        <v>27</v>
      </c>
      <c r="AF45" s="39">
        <v>16</v>
      </c>
      <c r="AG45" s="75">
        <f>+AD45+AE45</f>
        <v>174</v>
      </c>
      <c r="AH45" s="73">
        <v>1</v>
      </c>
      <c r="AI45" s="38">
        <v>129</v>
      </c>
      <c r="AJ45" s="39">
        <v>41</v>
      </c>
      <c r="AK45" s="39">
        <v>12</v>
      </c>
      <c r="AL45" s="89">
        <f>+AI45+AJ45</f>
        <v>170</v>
      </c>
      <c r="AM45" s="93">
        <v>2</v>
      </c>
      <c r="AN45" s="38">
        <v>145</v>
      </c>
      <c r="AO45" s="39">
        <v>56</v>
      </c>
      <c r="AP45" s="39">
        <v>11</v>
      </c>
      <c r="AQ45" s="101">
        <f>+AN45+AO45</f>
        <v>201</v>
      </c>
      <c r="AR45" s="93">
        <v>4</v>
      </c>
      <c r="AS45" s="132">
        <v>0</v>
      </c>
      <c r="AT45" s="133">
        <v>0</v>
      </c>
      <c r="AU45" s="133">
        <v>0</v>
      </c>
      <c r="AV45" s="134">
        <f>+AS45+AT45</f>
        <v>0</v>
      </c>
      <c r="AW45" s="135">
        <v>0</v>
      </c>
      <c r="AX45" s="43">
        <v>120</v>
      </c>
      <c r="AY45" s="42">
        <v>52</v>
      </c>
      <c r="AZ45" s="42">
        <v>15</v>
      </c>
      <c r="BA45" s="63">
        <f>SUM(H45+M45+R45+W45+AB45+AG45+AL45+AQ45+AV45)/BC45</f>
        <v>181.66666666666666</v>
      </c>
      <c r="BB45" s="47">
        <f>SUM(I45+N45+S45+X45+AC45+AH45+AM45+AR45+AW45)</f>
        <v>7</v>
      </c>
      <c r="BC45" s="18">
        <v>3</v>
      </c>
    </row>
    <row r="46" spans="2:55" ht="19.5" thickBot="1">
      <c r="B46" s="57">
        <v>16</v>
      </c>
      <c r="C46" s="31" t="s">
        <v>73</v>
      </c>
      <c r="D46" s="30" t="s">
        <v>40</v>
      </c>
      <c r="E46" s="136"/>
      <c r="F46" s="137"/>
      <c r="G46" s="137"/>
      <c r="H46" s="150">
        <f>+E46+F46</f>
        <v>0</v>
      </c>
      <c r="I46" s="151">
        <v>0</v>
      </c>
      <c r="J46" s="136"/>
      <c r="K46" s="137"/>
      <c r="L46" s="137"/>
      <c r="M46" s="150">
        <f>+J46+K46</f>
        <v>0</v>
      </c>
      <c r="N46" s="151">
        <v>0</v>
      </c>
      <c r="O46" s="136"/>
      <c r="P46" s="137"/>
      <c r="Q46" s="137"/>
      <c r="R46" s="138">
        <f>+O46+P46</f>
        <v>0</v>
      </c>
      <c r="S46" s="157">
        <v>0</v>
      </c>
      <c r="T46" s="136"/>
      <c r="U46" s="137"/>
      <c r="V46" s="137"/>
      <c r="W46" s="158">
        <f>+T46+U46</f>
        <v>0</v>
      </c>
      <c r="X46" s="157">
        <v>0</v>
      </c>
      <c r="Y46" s="136"/>
      <c r="Z46" s="137"/>
      <c r="AA46" s="137"/>
      <c r="AB46" s="159">
        <f>+Y46+Z46</f>
        <v>0</v>
      </c>
      <c r="AC46" s="160">
        <v>0</v>
      </c>
      <c r="AD46" s="32">
        <f>67+86</f>
        <v>153</v>
      </c>
      <c r="AE46" s="33">
        <f>25+26</f>
        <v>51</v>
      </c>
      <c r="AF46" s="33">
        <v>13</v>
      </c>
      <c r="AG46" s="78">
        <f>+AD46+AE46</f>
        <v>204</v>
      </c>
      <c r="AH46" s="74">
        <v>4</v>
      </c>
      <c r="AI46" s="32">
        <v>114</v>
      </c>
      <c r="AJ46" s="33">
        <v>33</v>
      </c>
      <c r="AK46" s="33">
        <v>22</v>
      </c>
      <c r="AL46" s="90">
        <f>+AI46+AJ46</f>
        <v>147</v>
      </c>
      <c r="AM46" s="94">
        <v>1</v>
      </c>
      <c r="AN46" s="32">
        <v>125</v>
      </c>
      <c r="AO46" s="33">
        <v>40</v>
      </c>
      <c r="AP46" s="33">
        <v>14</v>
      </c>
      <c r="AQ46" s="90">
        <f>+AN46+AO46</f>
        <v>165</v>
      </c>
      <c r="AR46" s="94">
        <v>1</v>
      </c>
      <c r="AS46" s="136">
        <v>0</v>
      </c>
      <c r="AT46" s="137">
        <v>0</v>
      </c>
      <c r="AU46" s="137">
        <v>0</v>
      </c>
      <c r="AV46" s="138">
        <f>+AS46+AT46</f>
        <v>0</v>
      </c>
      <c r="AW46" s="139">
        <v>0</v>
      </c>
      <c r="AX46" s="35">
        <v>120</v>
      </c>
      <c r="AY46" s="34">
        <v>52</v>
      </c>
      <c r="AZ46" s="34">
        <v>15</v>
      </c>
      <c r="BA46" s="62">
        <f>SUM(H46+M46+R46+W46+AB46+AG46+AL46+AQ46+AV46)/BC46</f>
        <v>172</v>
      </c>
      <c r="BB46" s="48">
        <f>SUM(I46+N46+S46+X46+AC46+AH46+AM46+AR46+AW46)</f>
        <v>6</v>
      </c>
      <c r="BC46" s="18">
        <v>3</v>
      </c>
    </row>
    <row r="47" spans="3:53" ht="41.25" customHeight="1" thickBo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19" t="s">
        <v>19</v>
      </c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1"/>
      <c r="AA47" s="122" t="s">
        <v>61</v>
      </c>
      <c r="AB47" s="123"/>
      <c r="AC47" s="123"/>
      <c r="AD47" s="123"/>
      <c r="AE47" s="124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X47" s="6"/>
      <c r="AY47" s="6"/>
      <c r="AZ47" s="6"/>
      <c r="BA47" s="6"/>
    </row>
    <row r="48" ht="5.25" customHeight="1" thickBot="1"/>
    <row r="49" spans="2:54" ht="45" customHeight="1" thickBot="1">
      <c r="B49" s="115" t="s">
        <v>0</v>
      </c>
      <c r="C49" s="117" t="s">
        <v>1</v>
      </c>
      <c r="D49" s="117" t="s">
        <v>2</v>
      </c>
      <c r="E49" s="112" t="s">
        <v>8</v>
      </c>
      <c r="F49" s="113"/>
      <c r="G49" s="113"/>
      <c r="H49" s="113"/>
      <c r="I49" s="114"/>
      <c r="J49" s="112" t="s">
        <v>9</v>
      </c>
      <c r="K49" s="113"/>
      <c r="L49" s="113"/>
      <c r="M49" s="113"/>
      <c r="N49" s="114"/>
      <c r="O49" s="112" t="s">
        <v>10</v>
      </c>
      <c r="P49" s="113"/>
      <c r="Q49" s="113"/>
      <c r="R49" s="113"/>
      <c r="S49" s="114"/>
      <c r="T49" s="112" t="s">
        <v>11</v>
      </c>
      <c r="U49" s="113"/>
      <c r="V49" s="113"/>
      <c r="W49" s="113"/>
      <c r="X49" s="114"/>
      <c r="Y49" s="112" t="s">
        <v>12</v>
      </c>
      <c r="Z49" s="113"/>
      <c r="AA49" s="113"/>
      <c r="AB49" s="113"/>
      <c r="AC49" s="114"/>
      <c r="AD49" s="112" t="s">
        <v>13</v>
      </c>
      <c r="AE49" s="113"/>
      <c r="AF49" s="113"/>
      <c r="AG49" s="113"/>
      <c r="AH49" s="114"/>
      <c r="AI49" s="112" t="s">
        <v>62</v>
      </c>
      <c r="AJ49" s="113"/>
      <c r="AK49" s="113"/>
      <c r="AL49" s="113"/>
      <c r="AM49" s="114"/>
      <c r="AN49" s="112" t="s">
        <v>67</v>
      </c>
      <c r="AO49" s="113"/>
      <c r="AP49" s="113"/>
      <c r="AQ49" s="113"/>
      <c r="AR49" s="114"/>
      <c r="AS49" s="112" t="s">
        <v>63</v>
      </c>
      <c r="AT49" s="113"/>
      <c r="AU49" s="113"/>
      <c r="AV49" s="113"/>
      <c r="AW49" s="114"/>
      <c r="AX49" s="112" t="s">
        <v>18</v>
      </c>
      <c r="AY49" s="113"/>
      <c r="AZ49" s="113"/>
      <c r="BA49" s="113"/>
      <c r="BB49" s="114"/>
    </row>
    <row r="50" spans="2:54" ht="34.5" customHeight="1" thickBot="1">
      <c r="B50" s="116"/>
      <c r="C50" s="118"/>
      <c r="D50" s="118"/>
      <c r="E50" s="7" t="s">
        <v>3</v>
      </c>
      <c r="F50" s="8" t="s">
        <v>4</v>
      </c>
      <c r="G50" s="8" t="s">
        <v>5</v>
      </c>
      <c r="H50" s="9" t="s">
        <v>6</v>
      </c>
      <c r="I50" s="10" t="s">
        <v>7</v>
      </c>
      <c r="J50" s="7" t="s">
        <v>3</v>
      </c>
      <c r="K50" s="8" t="s">
        <v>4</v>
      </c>
      <c r="L50" s="8" t="s">
        <v>5</v>
      </c>
      <c r="M50" s="9" t="s">
        <v>6</v>
      </c>
      <c r="N50" s="10" t="s">
        <v>7</v>
      </c>
      <c r="O50" s="7" t="s">
        <v>3</v>
      </c>
      <c r="P50" s="8" t="s">
        <v>4</v>
      </c>
      <c r="Q50" s="8" t="s">
        <v>5</v>
      </c>
      <c r="R50" s="9" t="s">
        <v>6</v>
      </c>
      <c r="S50" s="10" t="s">
        <v>7</v>
      </c>
      <c r="T50" s="7" t="s">
        <v>3</v>
      </c>
      <c r="U50" s="8" t="s">
        <v>4</v>
      </c>
      <c r="V50" s="8" t="s">
        <v>5</v>
      </c>
      <c r="W50" s="9" t="s">
        <v>6</v>
      </c>
      <c r="X50" s="10" t="s">
        <v>7</v>
      </c>
      <c r="Y50" s="7" t="s">
        <v>3</v>
      </c>
      <c r="Z50" s="8" t="s">
        <v>4</v>
      </c>
      <c r="AA50" s="8" t="s">
        <v>5</v>
      </c>
      <c r="AB50" s="9" t="s">
        <v>6</v>
      </c>
      <c r="AC50" s="10" t="s">
        <v>7</v>
      </c>
      <c r="AD50" s="7" t="s">
        <v>3</v>
      </c>
      <c r="AE50" s="8" t="s">
        <v>4</v>
      </c>
      <c r="AF50" s="8" t="s">
        <v>5</v>
      </c>
      <c r="AG50" s="9" t="s">
        <v>6</v>
      </c>
      <c r="AH50" s="10" t="s">
        <v>7</v>
      </c>
      <c r="AI50" s="7" t="s">
        <v>3</v>
      </c>
      <c r="AJ50" s="8" t="s">
        <v>4</v>
      </c>
      <c r="AK50" s="8" t="s">
        <v>5</v>
      </c>
      <c r="AL50" s="9" t="s">
        <v>6</v>
      </c>
      <c r="AM50" s="10" t="s">
        <v>7</v>
      </c>
      <c r="AN50" s="7" t="s">
        <v>3</v>
      </c>
      <c r="AO50" s="8" t="s">
        <v>4</v>
      </c>
      <c r="AP50" s="8" t="s">
        <v>5</v>
      </c>
      <c r="AQ50" s="9" t="s">
        <v>6</v>
      </c>
      <c r="AR50" s="10" t="s">
        <v>7</v>
      </c>
      <c r="AS50" s="7" t="s">
        <v>3</v>
      </c>
      <c r="AT50" s="8" t="s">
        <v>4</v>
      </c>
      <c r="AU50" s="8" t="s">
        <v>5</v>
      </c>
      <c r="AV50" s="9" t="s">
        <v>6</v>
      </c>
      <c r="AW50" s="10" t="s">
        <v>7</v>
      </c>
      <c r="AX50" s="11" t="s">
        <v>3</v>
      </c>
      <c r="AY50" s="9" t="s">
        <v>4</v>
      </c>
      <c r="AZ50" s="9" t="s">
        <v>5</v>
      </c>
      <c r="BA50" s="12" t="s">
        <v>16</v>
      </c>
      <c r="BB50" s="13" t="s">
        <v>17</v>
      </c>
    </row>
    <row r="51" ht="12" customHeight="1" thickBot="1"/>
    <row r="52" spans="2:55" s="19" customFormat="1" ht="20.25" customHeight="1">
      <c r="B52" s="22">
        <v>1</v>
      </c>
      <c r="C52" s="23" t="s">
        <v>51</v>
      </c>
      <c r="D52" s="22" t="s">
        <v>46</v>
      </c>
      <c r="E52" s="24">
        <v>143</v>
      </c>
      <c r="F52" s="25">
        <v>72</v>
      </c>
      <c r="G52" s="25">
        <v>8</v>
      </c>
      <c r="H52" s="26">
        <f>+E52+F52</f>
        <v>215</v>
      </c>
      <c r="I52" s="27">
        <v>8</v>
      </c>
      <c r="J52" s="24">
        <v>165</v>
      </c>
      <c r="K52" s="25">
        <v>82</v>
      </c>
      <c r="L52" s="25">
        <v>8</v>
      </c>
      <c r="M52" s="26">
        <f>+J52+K52</f>
        <v>247</v>
      </c>
      <c r="N52" s="27">
        <v>18</v>
      </c>
      <c r="O52" s="24">
        <v>154</v>
      </c>
      <c r="P52" s="25">
        <v>70</v>
      </c>
      <c r="Q52" s="25">
        <v>6</v>
      </c>
      <c r="R52" s="44">
        <f>+O52+P52</f>
        <v>224</v>
      </c>
      <c r="S52" s="46">
        <v>13</v>
      </c>
      <c r="T52" s="24">
        <v>157</v>
      </c>
      <c r="U52" s="25">
        <v>81</v>
      </c>
      <c r="V52" s="25">
        <v>7</v>
      </c>
      <c r="W52" s="44">
        <f>+T52+U52</f>
        <v>238</v>
      </c>
      <c r="X52" s="46">
        <v>15</v>
      </c>
      <c r="Y52" s="24">
        <v>185</v>
      </c>
      <c r="Z52" s="25">
        <v>77</v>
      </c>
      <c r="AA52" s="25">
        <v>5</v>
      </c>
      <c r="AB52" s="69">
        <f>+Y52+Z52</f>
        <v>262</v>
      </c>
      <c r="AC52" s="67">
        <v>22</v>
      </c>
      <c r="AD52" s="24">
        <f>80+73</f>
        <v>153</v>
      </c>
      <c r="AE52" s="25">
        <f>40+40</f>
        <v>80</v>
      </c>
      <c r="AF52" s="25">
        <v>5</v>
      </c>
      <c r="AG52" s="69">
        <f>+AD52+AE52</f>
        <v>233</v>
      </c>
      <c r="AH52" s="67">
        <v>15</v>
      </c>
      <c r="AI52" s="24">
        <v>151</v>
      </c>
      <c r="AJ52" s="25">
        <v>82</v>
      </c>
      <c r="AK52" s="25">
        <v>4</v>
      </c>
      <c r="AL52" s="79">
        <f>+AI52+AJ52</f>
        <v>233</v>
      </c>
      <c r="AM52" s="91">
        <v>16</v>
      </c>
      <c r="AN52" s="24">
        <v>156</v>
      </c>
      <c r="AO52" s="25">
        <v>88</v>
      </c>
      <c r="AP52" s="25">
        <v>7</v>
      </c>
      <c r="AQ52" s="102">
        <f>+AN52+AO52</f>
        <v>244</v>
      </c>
      <c r="AR52" s="91">
        <v>19</v>
      </c>
      <c r="AS52" s="24">
        <v>155</v>
      </c>
      <c r="AT52" s="25">
        <v>100</v>
      </c>
      <c r="AU52" s="25">
        <v>3</v>
      </c>
      <c r="AV52" s="165">
        <f>+AS52+AT52</f>
        <v>255</v>
      </c>
      <c r="AW52" s="91">
        <v>23</v>
      </c>
      <c r="AX52" s="29">
        <f>SUM(E52+J52+O52+T52+Y52+AD52+AI52+AN52+AS52)</f>
        <v>1419</v>
      </c>
      <c r="AY52" s="28">
        <f>SUM(F52+K52+P52+U52+Z52+AE52+AJ52+AO52+AT52)</f>
        <v>732</v>
      </c>
      <c r="AZ52" s="28">
        <f>SUM(G52+L52+Q52+V52+AA52+AF52+AK52+AP52+AU52)</f>
        <v>53</v>
      </c>
      <c r="BA52" s="55">
        <f>SUM(H52+M52+R52+W52+AB52+AG52+AL52+AQ52+AV52)/BC52</f>
        <v>239</v>
      </c>
      <c r="BB52" s="46">
        <f>SUM(I52+N52+S52+X52+AC52+AH52+AM52+AR52+AW52)</f>
        <v>149</v>
      </c>
      <c r="BC52" s="18">
        <v>9</v>
      </c>
    </row>
    <row r="53" spans="2:55" s="19" customFormat="1" ht="20.25" customHeight="1">
      <c r="B53" s="14">
        <v>2</v>
      </c>
      <c r="C53" s="15" t="s">
        <v>42</v>
      </c>
      <c r="D53" s="14" t="s">
        <v>35</v>
      </c>
      <c r="E53" s="16">
        <v>129</v>
      </c>
      <c r="F53" s="17">
        <v>70</v>
      </c>
      <c r="G53" s="17">
        <v>11</v>
      </c>
      <c r="H53" s="60">
        <f>+E53+F53</f>
        <v>199</v>
      </c>
      <c r="I53" s="21">
        <v>3</v>
      </c>
      <c r="J53" s="16">
        <v>116</v>
      </c>
      <c r="K53" s="17">
        <v>77</v>
      </c>
      <c r="L53" s="17">
        <v>8</v>
      </c>
      <c r="M53" s="60">
        <f>+J53+K53</f>
        <v>193</v>
      </c>
      <c r="N53" s="21">
        <v>5</v>
      </c>
      <c r="O53" s="16">
        <v>138</v>
      </c>
      <c r="P53" s="17">
        <v>67</v>
      </c>
      <c r="Q53" s="17">
        <v>7</v>
      </c>
      <c r="R53" s="45">
        <f>+O53+P53</f>
        <v>205</v>
      </c>
      <c r="S53" s="47">
        <v>7</v>
      </c>
      <c r="T53" s="16">
        <v>173</v>
      </c>
      <c r="U53" s="17">
        <v>71</v>
      </c>
      <c r="V53" s="17">
        <v>7</v>
      </c>
      <c r="W53" s="45">
        <f>+T53+U53</f>
        <v>244</v>
      </c>
      <c r="X53" s="47">
        <v>17</v>
      </c>
      <c r="Y53" s="16">
        <v>137</v>
      </c>
      <c r="Z53" s="17">
        <v>90</v>
      </c>
      <c r="AA53" s="17">
        <v>7</v>
      </c>
      <c r="AB53" s="70">
        <f>+Y53+Z53</f>
        <v>227</v>
      </c>
      <c r="AC53" s="68">
        <v>12</v>
      </c>
      <c r="AD53" s="16">
        <f>85+78</f>
        <v>163</v>
      </c>
      <c r="AE53" s="17">
        <f>41+36</f>
        <v>77</v>
      </c>
      <c r="AF53" s="17">
        <v>6</v>
      </c>
      <c r="AG53" s="70">
        <f>+AD53+AE53</f>
        <v>240</v>
      </c>
      <c r="AH53" s="68">
        <v>17</v>
      </c>
      <c r="AI53" s="16">
        <v>165</v>
      </c>
      <c r="AJ53" s="17">
        <v>109</v>
      </c>
      <c r="AK53" s="17">
        <v>4</v>
      </c>
      <c r="AL53" s="80">
        <f>+AI53+AJ53</f>
        <v>274</v>
      </c>
      <c r="AM53" s="92">
        <v>31</v>
      </c>
      <c r="AN53" s="16">
        <v>157</v>
      </c>
      <c r="AO53" s="17">
        <v>68</v>
      </c>
      <c r="AP53" s="17">
        <v>10</v>
      </c>
      <c r="AQ53" s="101">
        <f>+AN53+AO53</f>
        <v>225</v>
      </c>
      <c r="AR53" s="92">
        <v>13</v>
      </c>
      <c r="AS53" s="16">
        <v>168</v>
      </c>
      <c r="AT53" s="17">
        <v>72</v>
      </c>
      <c r="AU53" s="17">
        <v>5</v>
      </c>
      <c r="AV53" s="166">
        <f>+AS53+AT53</f>
        <v>240</v>
      </c>
      <c r="AW53" s="92">
        <v>18</v>
      </c>
      <c r="AX53" s="2">
        <f>SUM(E53+J53+O53+T53+Y53+AD53+AI53+AN53+AS53)</f>
        <v>1346</v>
      </c>
      <c r="AY53" s="1">
        <f>SUM(F53+K53+P53+U53+Z53+AE53+AJ53+AO53+AT53)</f>
        <v>701</v>
      </c>
      <c r="AZ53" s="1">
        <f>SUM(G53+L53+Q53+V53+AA53+AF53+AK53+AP53+AU53)</f>
        <v>65</v>
      </c>
      <c r="BA53" s="56">
        <f>SUM(H53+M53+R53+W53+AB53+AG53+AL53+AQ53+AV53)/BC53</f>
        <v>227.44444444444446</v>
      </c>
      <c r="BB53" s="47">
        <f>SUM(I53+N53+S53+X53+AC53+AH53+AM53+AR53+AW53)</f>
        <v>123</v>
      </c>
      <c r="BC53" s="18">
        <v>9</v>
      </c>
    </row>
    <row r="54" spans="2:55" s="19" customFormat="1" ht="20.25" customHeight="1">
      <c r="B54" s="14">
        <v>3</v>
      </c>
      <c r="C54" s="15" t="s">
        <v>48</v>
      </c>
      <c r="D54" s="14" t="s">
        <v>46</v>
      </c>
      <c r="E54" s="16">
        <v>147</v>
      </c>
      <c r="F54" s="17">
        <v>89</v>
      </c>
      <c r="G54" s="17">
        <v>6</v>
      </c>
      <c r="H54" s="20">
        <f>+E54+F54</f>
        <v>236</v>
      </c>
      <c r="I54" s="21">
        <v>15</v>
      </c>
      <c r="J54" s="16">
        <v>138</v>
      </c>
      <c r="K54" s="17">
        <v>78</v>
      </c>
      <c r="L54" s="17">
        <v>7</v>
      </c>
      <c r="M54" s="20">
        <f>+J54+K54</f>
        <v>216</v>
      </c>
      <c r="N54" s="21">
        <v>11</v>
      </c>
      <c r="O54" s="16">
        <v>134</v>
      </c>
      <c r="P54" s="17">
        <v>72</v>
      </c>
      <c r="Q54" s="17">
        <v>6</v>
      </c>
      <c r="R54" s="45">
        <f>+O54+P54</f>
        <v>206</v>
      </c>
      <c r="S54" s="47">
        <v>8</v>
      </c>
      <c r="T54" s="143"/>
      <c r="U54" s="144"/>
      <c r="V54" s="144"/>
      <c r="W54" s="163">
        <f>+T54+U54</f>
        <v>0</v>
      </c>
      <c r="X54" s="152">
        <v>0</v>
      </c>
      <c r="Y54" s="16">
        <v>140</v>
      </c>
      <c r="Z54" s="17">
        <v>89</v>
      </c>
      <c r="AA54" s="17">
        <v>4</v>
      </c>
      <c r="AB54" s="70">
        <f>+Y54+Z54</f>
        <v>229</v>
      </c>
      <c r="AC54" s="68">
        <v>14</v>
      </c>
      <c r="AD54" s="16">
        <f>74+75</f>
        <v>149</v>
      </c>
      <c r="AE54" s="17">
        <f>37+46</f>
        <v>83</v>
      </c>
      <c r="AF54" s="17">
        <v>7</v>
      </c>
      <c r="AG54" s="70">
        <f>+AD54+AE54</f>
        <v>232</v>
      </c>
      <c r="AH54" s="68">
        <v>14</v>
      </c>
      <c r="AI54" s="16">
        <v>136</v>
      </c>
      <c r="AJ54" s="17">
        <v>97</v>
      </c>
      <c r="AK54" s="17">
        <v>8</v>
      </c>
      <c r="AL54" s="80">
        <f>+AI54+AJ54</f>
        <v>233</v>
      </c>
      <c r="AM54" s="92">
        <v>17</v>
      </c>
      <c r="AN54" s="16">
        <v>144</v>
      </c>
      <c r="AO54" s="17">
        <v>73</v>
      </c>
      <c r="AP54" s="17">
        <v>8</v>
      </c>
      <c r="AQ54" s="101">
        <f>+AN54+AO54</f>
        <v>217</v>
      </c>
      <c r="AR54" s="92">
        <v>9</v>
      </c>
      <c r="AS54" s="16">
        <v>154</v>
      </c>
      <c r="AT54" s="17">
        <v>77</v>
      </c>
      <c r="AU54" s="17">
        <v>3</v>
      </c>
      <c r="AV54" s="166">
        <f>+AS54+AT54</f>
        <v>231</v>
      </c>
      <c r="AW54" s="92">
        <v>14</v>
      </c>
      <c r="AX54" s="2">
        <f>SUM(E54+J54+O54+T54+Y54+AD54+AI54+AN54+AS54)</f>
        <v>1142</v>
      </c>
      <c r="AY54" s="1">
        <f>SUM(F54+K54+P54+U54+Z54+AE54+AJ54+AO54+AT54)</f>
        <v>658</v>
      </c>
      <c r="AZ54" s="1">
        <f>SUM(G54+L54+Q54+V54+AA54+AF54+AK54+AP54+AU54)</f>
        <v>49</v>
      </c>
      <c r="BA54" s="56">
        <f>SUM(H54+M54+R54+W54+AB54+AG54+AL54+AQ54+AV54)/BC54</f>
        <v>225</v>
      </c>
      <c r="BB54" s="47">
        <f>SUM(I54+N54+S54+X54+AC54+AH54+AM54+AR54+AW54)</f>
        <v>102</v>
      </c>
      <c r="BC54" s="18">
        <v>8</v>
      </c>
    </row>
    <row r="55" spans="2:55" s="19" customFormat="1" ht="20.25" customHeight="1">
      <c r="B55" s="14">
        <v>4</v>
      </c>
      <c r="C55" s="15" t="s">
        <v>52</v>
      </c>
      <c r="D55" s="14" t="s">
        <v>46</v>
      </c>
      <c r="E55" s="16">
        <v>146</v>
      </c>
      <c r="F55" s="17">
        <v>77</v>
      </c>
      <c r="G55" s="17">
        <v>7</v>
      </c>
      <c r="H55" s="20">
        <f>+E55+F55</f>
        <v>223</v>
      </c>
      <c r="I55" s="21">
        <v>11</v>
      </c>
      <c r="J55" s="16">
        <v>118</v>
      </c>
      <c r="K55" s="17">
        <v>72</v>
      </c>
      <c r="L55" s="17">
        <v>8</v>
      </c>
      <c r="M55" s="60">
        <f>+J55+K55</f>
        <v>190</v>
      </c>
      <c r="N55" s="21">
        <v>4</v>
      </c>
      <c r="O55" s="16">
        <v>138</v>
      </c>
      <c r="P55" s="17">
        <v>74</v>
      </c>
      <c r="Q55" s="17">
        <v>5</v>
      </c>
      <c r="R55" s="45">
        <f>+O55+P55</f>
        <v>212</v>
      </c>
      <c r="S55" s="47">
        <v>10</v>
      </c>
      <c r="T55" s="16">
        <v>123</v>
      </c>
      <c r="U55" s="17">
        <v>58</v>
      </c>
      <c r="V55" s="17">
        <v>10</v>
      </c>
      <c r="W55" s="60">
        <f>+T55+U55</f>
        <v>181</v>
      </c>
      <c r="X55" s="47">
        <v>2</v>
      </c>
      <c r="Y55" s="16">
        <v>143</v>
      </c>
      <c r="Z55" s="17">
        <v>74</v>
      </c>
      <c r="AA55" s="17">
        <v>9</v>
      </c>
      <c r="AB55" s="70">
        <f>+Y55+Z55</f>
        <v>217</v>
      </c>
      <c r="AC55" s="68">
        <v>10</v>
      </c>
      <c r="AD55" s="16">
        <f>58+70</f>
        <v>128</v>
      </c>
      <c r="AE55" s="17">
        <f>47+51</f>
        <v>98</v>
      </c>
      <c r="AF55" s="17">
        <v>7</v>
      </c>
      <c r="AG55" s="70">
        <f>+AD55+AE55</f>
        <v>226</v>
      </c>
      <c r="AH55" s="68">
        <v>12</v>
      </c>
      <c r="AI55" s="16">
        <v>135</v>
      </c>
      <c r="AJ55" s="17">
        <v>95</v>
      </c>
      <c r="AK55" s="17">
        <v>5</v>
      </c>
      <c r="AL55" s="80">
        <f>+AI55+AJ55</f>
        <v>230</v>
      </c>
      <c r="AM55" s="92">
        <v>14</v>
      </c>
      <c r="AN55" s="16">
        <v>151</v>
      </c>
      <c r="AO55" s="17">
        <v>71</v>
      </c>
      <c r="AP55" s="17">
        <v>9</v>
      </c>
      <c r="AQ55" s="101">
        <f>+AN55+AO55</f>
        <v>222</v>
      </c>
      <c r="AR55" s="92">
        <v>11</v>
      </c>
      <c r="AS55" s="16">
        <v>150</v>
      </c>
      <c r="AT55" s="17">
        <v>88</v>
      </c>
      <c r="AU55" s="17">
        <v>5</v>
      </c>
      <c r="AV55" s="166">
        <f>+AS55+AT55</f>
        <v>238</v>
      </c>
      <c r="AW55" s="92">
        <v>16</v>
      </c>
      <c r="AX55" s="2">
        <f>SUM(E55+J55+O55+T55+Y55+AD55+AI55+AN55+AS55)</f>
        <v>1232</v>
      </c>
      <c r="AY55" s="1">
        <f>SUM(F55+K55+P55+U55+Z55+AE55+AJ55+AO55+AT55)</f>
        <v>707</v>
      </c>
      <c r="AZ55" s="1">
        <f>SUM(G55+L55+Q55+V55+AA55+AF55+AK55+AP55+AU55)</f>
        <v>65</v>
      </c>
      <c r="BA55" s="56">
        <f>SUM(H55+M55+R55+W55+AB55+AG55+AL55+AQ55+AV55)/BC55</f>
        <v>215.44444444444446</v>
      </c>
      <c r="BB55" s="47">
        <f>SUM(I55+N55+S55+X55+AC55+AH55+AM55+AR55+AW55)</f>
        <v>90</v>
      </c>
      <c r="BC55" s="18">
        <v>9</v>
      </c>
    </row>
    <row r="56" spans="2:55" s="19" customFormat="1" ht="20.25" customHeight="1">
      <c r="B56" s="54">
        <v>5</v>
      </c>
      <c r="C56" s="37" t="s">
        <v>78</v>
      </c>
      <c r="D56" s="36" t="s">
        <v>40</v>
      </c>
      <c r="E56" s="132"/>
      <c r="F56" s="133"/>
      <c r="G56" s="133"/>
      <c r="H56" s="154">
        <f>+E56+F56</f>
        <v>0</v>
      </c>
      <c r="I56" s="149">
        <v>0</v>
      </c>
      <c r="J56" s="132"/>
      <c r="K56" s="133"/>
      <c r="L56" s="133"/>
      <c r="M56" s="154">
        <f>+J56+K56</f>
        <v>0</v>
      </c>
      <c r="N56" s="149">
        <v>0</v>
      </c>
      <c r="O56" s="132"/>
      <c r="P56" s="133"/>
      <c r="Q56" s="133"/>
      <c r="R56" s="154">
        <f>+O56+P56</f>
        <v>0</v>
      </c>
      <c r="S56" s="153">
        <v>0</v>
      </c>
      <c r="T56" s="132"/>
      <c r="U56" s="133"/>
      <c r="V56" s="133"/>
      <c r="W56" s="154">
        <f>+T56+U56</f>
        <v>0</v>
      </c>
      <c r="X56" s="153">
        <v>0</v>
      </c>
      <c r="Y56" s="132"/>
      <c r="Z56" s="133"/>
      <c r="AA56" s="133"/>
      <c r="AB56" s="162">
        <f>+Y56+Z56</f>
        <v>0</v>
      </c>
      <c r="AC56" s="156">
        <v>0</v>
      </c>
      <c r="AD56" s="132"/>
      <c r="AE56" s="133"/>
      <c r="AF56" s="133"/>
      <c r="AG56" s="155">
        <f>+AD56+AE56</f>
        <v>0</v>
      </c>
      <c r="AH56" s="156">
        <v>0</v>
      </c>
      <c r="AI56" s="38">
        <v>134</v>
      </c>
      <c r="AJ56" s="39">
        <v>79</v>
      </c>
      <c r="AK56" s="39">
        <v>5</v>
      </c>
      <c r="AL56" s="81">
        <f>+AI56+AJ56</f>
        <v>213</v>
      </c>
      <c r="AM56" s="93">
        <v>10</v>
      </c>
      <c r="AN56" s="38">
        <v>144</v>
      </c>
      <c r="AO56" s="39">
        <v>93</v>
      </c>
      <c r="AP56" s="39">
        <v>8</v>
      </c>
      <c r="AQ56" s="101">
        <f>+AN56+AO56</f>
        <v>237</v>
      </c>
      <c r="AR56" s="93">
        <v>17</v>
      </c>
      <c r="AS56" s="38">
        <v>153</v>
      </c>
      <c r="AT56" s="39">
        <v>86</v>
      </c>
      <c r="AU56" s="39">
        <v>6</v>
      </c>
      <c r="AV56" s="167">
        <f>+AS56+AT56</f>
        <v>239</v>
      </c>
      <c r="AW56" s="93">
        <v>17</v>
      </c>
      <c r="AX56" s="2">
        <f>SUM(E56+J56+O56+T56+Y56+AD56+AI56+AN56+AS56)</f>
        <v>431</v>
      </c>
      <c r="AY56" s="1">
        <f>SUM(F56+K56+P56+U56+Z56+AE56+AJ56+AO56+AT56)</f>
        <v>258</v>
      </c>
      <c r="AZ56" s="1">
        <f>SUM(G56+L56+Q56+V56+AA56+AF56+AK56+AP56+AU56)</f>
        <v>19</v>
      </c>
      <c r="BA56" s="96">
        <f>SUM(H56+M56+R56+W56+AB56+AG56+AL56+AQ56+AV56)/BC56</f>
        <v>229.66666666666666</v>
      </c>
      <c r="BB56" s="51">
        <f>SUM(I56+N56+S56+X56+AC56+AH56+AM56+AR56+AW56)</f>
        <v>44</v>
      </c>
      <c r="BC56" s="18">
        <v>3</v>
      </c>
    </row>
    <row r="57" spans="2:55" s="19" customFormat="1" ht="20.25" customHeight="1">
      <c r="B57" s="14">
        <v>6</v>
      </c>
      <c r="C57" s="15" t="s">
        <v>60</v>
      </c>
      <c r="D57" s="14" t="s">
        <v>35</v>
      </c>
      <c r="E57" s="143"/>
      <c r="F57" s="144"/>
      <c r="G57" s="144"/>
      <c r="H57" s="163">
        <f>+E57+F57</f>
        <v>0</v>
      </c>
      <c r="I57" s="147">
        <v>0</v>
      </c>
      <c r="J57" s="16">
        <v>126</v>
      </c>
      <c r="K57" s="17">
        <v>71</v>
      </c>
      <c r="L57" s="17">
        <v>7</v>
      </c>
      <c r="M57" s="60">
        <f>+J57+K57</f>
        <v>197</v>
      </c>
      <c r="N57" s="21">
        <v>6</v>
      </c>
      <c r="O57" s="143"/>
      <c r="P57" s="144"/>
      <c r="Q57" s="144"/>
      <c r="R57" s="163">
        <f>+O57+P57</f>
        <v>0</v>
      </c>
      <c r="S57" s="152">
        <v>0</v>
      </c>
      <c r="T57" s="16">
        <v>135</v>
      </c>
      <c r="U57" s="17">
        <v>89</v>
      </c>
      <c r="V57" s="17">
        <v>12</v>
      </c>
      <c r="W57" s="45">
        <f>+T57+U57</f>
        <v>224</v>
      </c>
      <c r="X57" s="47">
        <v>11</v>
      </c>
      <c r="Y57" s="16">
        <v>128</v>
      </c>
      <c r="Z57" s="17">
        <v>68</v>
      </c>
      <c r="AA57" s="17">
        <v>13</v>
      </c>
      <c r="AB57" s="72">
        <f>+Y57+Z57</f>
        <v>196</v>
      </c>
      <c r="AC57" s="68">
        <v>2</v>
      </c>
      <c r="AD57" s="16">
        <f>60+63</f>
        <v>123</v>
      </c>
      <c r="AE57" s="17">
        <f>35+43</f>
        <v>78</v>
      </c>
      <c r="AF57" s="17">
        <v>9</v>
      </c>
      <c r="AG57" s="70">
        <f>+AD57+AE57</f>
        <v>201</v>
      </c>
      <c r="AH57" s="68">
        <v>3</v>
      </c>
      <c r="AI57" s="16">
        <v>132</v>
      </c>
      <c r="AJ57" s="17">
        <v>68</v>
      </c>
      <c r="AK57" s="17">
        <v>12</v>
      </c>
      <c r="AL57" s="80">
        <f>+AI57+AJ57</f>
        <v>200</v>
      </c>
      <c r="AM57" s="92">
        <v>5</v>
      </c>
      <c r="AN57" s="143"/>
      <c r="AO57" s="144"/>
      <c r="AP57" s="144"/>
      <c r="AQ57" s="141">
        <f>+AN57+AO57</f>
        <v>0</v>
      </c>
      <c r="AR57" s="145">
        <v>0</v>
      </c>
      <c r="AS57" s="16">
        <v>141</v>
      </c>
      <c r="AT57" s="17">
        <v>82</v>
      </c>
      <c r="AU57" s="17">
        <v>5</v>
      </c>
      <c r="AV57" s="166">
        <f>+AS57+AT57</f>
        <v>223</v>
      </c>
      <c r="AW57" s="92">
        <v>11</v>
      </c>
      <c r="AX57" s="2">
        <f>SUM(E57+J57+O57+T57+Y57+AD57+AI57+AN57+AS57)</f>
        <v>785</v>
      </c>
      <c r="AY57" s="1">
        <f>SUM(F57+K57+P57+U57+Z57+AE57+AJ57+AO57+AT57)</f>
        <v>456</v>
      </c>
      <c r="AZ57" s="1">
        <f>SUM(G57+L57+Q57+V57+AA57+AF57+AK57+AP57+AU57)</f>
        <v>58</v>
      </c>
      <c r="BA57" s="56">
        <f>SUM(H57+M57+R57+W57+AB57+AG57+AL57+AQ57+AV57)/BC57</f>
        <v>206.83333333333334</v>
      </c>
      <c r="BB57" s="47">
        <f>SUM(I57+N57+S57+X57+AC57+AH57+AM57+AR57+AW57)</f>
        <v>38</v>
      </c>
      <c r="BC57" s="18">
        <v>6</v>
      </c>
    </row>
    <row r="58" spans="2:55" s="19" customFormat="1" ht="20.25" customHeight="1">
      <c r="B58" s="14">
        <v>7</v>
      </c>
      <c r="C58" s="15" t="s">
        <v>54</v>
      </c>
      <c r="D58" s="14" t="s">
        <v>46</v>
      </c>
      <c r="E58" s="16">
        <v>91</v>
      </c>
      <c r="F58" s="17">
        <v>48</v>
      </c>
      <c r="G58" s="17">
        <v>24</v>
      </c>
      <c r="H58" s="60">
        <f>+E58+F58</f>
        <v>139</v>
      </c>
      <c r="I58" s="21">
        <v>2</v>
      </c>
      <c r="J58" s="16">
        <v>115</v>
      </c>
      <c r="K58" s="17">
        <v>66</v>
      </c>
      <c r="L58" s="17">
        <v>11</v>
      </c>
      <c r="M58" s="60">
        <f>+J58+K58</f>
        <v>181</v>
      </c>
      <c r="N58" s="21">
        <v>2</v>
      </c>
      <c r="O58" s="16">
        <v>93</v>
      </c>
      <c r="P58" s="17">
        <v>64</v>
      </c>
      <c r="Q58" s="17">
        <v>7</v>
      </c>
      <c r="R58" s="60">
        <f>+O58+P58</f>
        <v>157</v>
      </c>
      <c r="S58" s="47">
        <v>2</v>
      </c>
      <c r="T58" s="16">
        <v>124</v>
      </c>
      <c r="U58" s="17">
        <v>73</v>
      </c>
      <c r="V58" s="17">
        <v>14</v>
      </c>
      <c r="W58" s="60">
        <f>+T58+U58</f>
        <v>197</v>
      </c>
      <c r="X58" s="47">
        <v>5</v>
      </c>
      <c r="Y58" s="16">
        <v>108</v>
      </c>
      <c r="Z58" s="17">
        <v>63</v>
      </c>
      <c r="AA58" s="17">
        <v>15</v>
      </c>
      <c r="AB58" s="72">
        <f>+Y58+Z58</f>
        <v>171</v>
      </c>
      <c r="AC58" s="68">
        <v>1</v>
      </c>
      <c r="AD58" s="16">
        <f>62+57</f>
        <v>119</v>
      </c>
      <c r="AE58" s="17">
        <f>32+33</f>
        <v>65</v>
      </c>
      <c r="AF58" s="17">
        <v>12</v>
      </c>
      <c r="AG58" s="72">
        <f>+AD58+AE58</f>
        <v>184</v>
      </c>
      <c r="AH58" s="68">
        <v>1</v>
      </c>
      <c r="AI58" s="16">
        <v>93</v>
      </c>
      <c r="AJ58" s="17">
        <v>66</v>
      </c>
      <c r="AK58" s="17">
        <v>14</v>
      </c>
      <c r="AL58" s="88">
        <f>+AI58+AJ58</f>
        <v>159</v>
      </c>
      <c r="AM58" s="92">
        <v>2</v>
      </c>
      <c r="AN58" s="16">
        <v>158</v>
      </c>
      <c r="AO58" s="17">
        <v>67</v>
      </c>
      <c r="AP58" s="17">
        <v>8</v>
      </c>
      <c r="AQ58" s="101">
        <f>+AN58+AO58</f>
        <v>225</v>
      </c>
      <c r="AR58" s="92">
        <v>12</v>
      </c>
      <c r="AS58" s="16">
        <v>118</v>
      </c>
      <c r="AT58" s="17">
        <v>75</v>
      </c>
      <c r="AU58" s="17">
        <v>8</v>
      </c>
      <c r="AV58" s="166">
        <f>+AS58+AT58</f>
        <v>193</v>
      </c>
      <c r="AW58" s="92">
        <v>2</v>
      </c>
      <c r="AX58" s="2">
        <f>SUM(E58+J58+O58+T58+Y58+AD58+AI58+AN58+AS58)</f>
        <v>1019</v>
      </c>
      <c r="AY58" s="1">
        <f>SUM(F58+K58+P58+U58+Z58+AE58+AJ58+AO58+AT58)</f>
        <v>587</v>
      </c>
      <c r="AZ58" s="1">
        <f>SUM(G58+L58+Q58+V58+AA58+AF58+AK58+AP58+AU58)</f>
        <v>113</v>
      </c>
      <c r="BA58" s="61">
        <f>SUM(H58+M58+R58+W58+AB58+AG58+AL58+AQ58+AV58)/BC58</f>
        <v>178.44444444444446</v>
      </c>
      <c r="BB58" s="47">
        <f>SUM(I58+N58+S58+X58+AC58+AH58+AM58+AR58+AW58)</f>
        <v>29</v>
      </c>
      <c r="BC58" s="18">
        <v>9</v>
      </c>
    </row>
    <row r="59" spans="2:55" s="19" customFormat="1" ht="20.25" customHeight="1">
      <c r="B59" s="14">
        <v>8</v>
      </c>
      <c r="C59" s="15" t="s">
        <v>33</v>
      </c>
      <c r="D59" s="14" t="s">
        <v>21</v>
      </c>
      <c r="E59" s="16">
        <v>134</v>
      </c>
      <c r="F59" s="17">
        <v>66</v>
      </c>
      <c r="G59" s="17">
        <v>14</v>
      </c>
      <c r="H59" s="20">
        <f>+E59+F59</f>
        <v>200</v>
      </c>
      <c r="I59" s="21">
        <v>4</v>
      </c>
      <c r="J59" s="16">
        <v>117</v>
      </c>
      <c r="K59" s="17">
        <v>71</v>
      </c>
      <c r="L59" s="17">
        <v>6</v>
      </c>
      <c r="M59" s="60">
        <f>+J59+K59</f>
        <v>188</v>
      </c>
      <c r="N59" s="21">
        <v>3</v>
      </c>
      <c r="O59" s="16">
        <v>110</v>
      </c>
      <c r="P59" s="17">
        <v>69</v>
      </c>
      <c r="Q59" s="17">
        <v>12</v>
      </c>
      <c r="R59" s="60">
        <f>+O59+P59</f>
        <v>179</v>
      </c>
      <c r="S59" s="47">
        <v>3</v>
      </c>
      <c r="T59" s="16">
        <v>119</v>
      </c>
      <c r="U59" s="17">
        <v>71</v>
      </c>
      <c r="V59" s="17">
        <v>5</v>
      </c>
      <c r="W59" s="60">
        <f>+T59+U59</f>
        <v>190</v>
      </c>
      <c r="X59" s="47">
        <v>4</v>
      </c>
      <c r="Y59" s="16">
        <v>124</v>
      </c>
      <c r="Z59" s="17">
        <v>73</v>
      </c>
      <c r="AA59" s="17">
        <v>14</v>
      </c>
      <c r="AB59" s="72">
        <f>+Y59+Z59</f>
        <v>197</v>
      </c>
      <c r="AC59" s="68">
        <v>3</v>
      </c>
      <c r="AD59" s="16">
        <f>61+57</f>
        <v>118</v>
      </c>
      <c r="AE59" s="17">
        <f>39+44</f>
        <v>83</v>
      </c>
      <c r="AF59" s="17">
        <v>9</v>
      </c>
      <c r="AG59" s="71">
        <f>+AD59+AE59</f>
        <v>201</v>
      </c>
      <c r="AH59" s="68">
        <v>4</v>
      </c>
      <c r="AI59" s="16">
        <v>115</v>
      </c>
      <c r="AJ59" s="17">
        <v>84</v>
      </c>
      <c r="AK59" s="17">
        <v>6</v>
      </c>
      <c r="AL59" s="88">
        <f>+AI59+AJ59</f>
        <v>199</v>
      </c>
      <c r="AM59" s="92">
        <v>4</v>
      </c>
      <c r="AN59" s="16">
        <v>108</v>
      </c>
      <c r="AO59" s="17">
        <v>56</v>
      </c>
      <c r="AP59" s="17">
        <v>7</v>
      </c>
      <c r="AQ59" s="88">
        <f>+AN59+AO59</f>
        <v>164</v>
      </c>
      <c r="AR59" s="92">
        <v>2</v>
      </c>
      <c r="AS59" s="143"/>
      <c r="AT59" s="144"/>
      <c r="AU59" s="144"/>
      <c r="AV59" s="168">
        <f>+AS59+AT59</f>
        <v>0</v>
      </c>
      <c r="AW59" s="145">
        <v>0</v>
      </c>
      <c r="AX59" s="2">
        <f>SUM(E59+J59+O59+T59+Y59+AD59+AI59+AN59+AS59)</f>
        <v>945</v>
      </c>
      <c r="AY59" s="1">
        <f>SUM(F59+K59+P59+U59+Z59+AE59+AJ59+AO59+AT59)</f>
        <v>573</v>
      </c>
      <c r="AZ59" s="1">
        <f>SUM(G59+L59+Q59+V59+AA59+AF59+AK59+AP59+AU59)</f>
        <v>73</v>
      </c>
      <c r="BA59" s="61">
        <f>SUM(H59+M59+R59+W59+AB59+AG59+AL59+AQ59+AV59)/BC59</f>
        <v>189.75</v>
      </c>
      <c r="BB59" s="47">
        <f>SUM(I59+N59+S59+X59+AC59+AH59+AM59+AR59+AW59)</f>
        <v>27</v>
      </c>
      <c r="BC59" s="18">
        <v>8</v>
      </c>
    </row>
    <row r="60" spans="2:55" s="19" customFormat="1" ht="20.25" customHeight="1">
      <c r="B60" s="36">
        <v>9</v>
      </c>
      <c r="C60" s="37" t="s">
        <v>77</v>
      </c>
      <c r="D60" s="36" t="s">
        <v>21</v>
      </c>
      <c r="E60" s="132"/>
      <c r="F60" s="133"/>
      <c r="G60" s="133"/>
      <c r="H60" s="163">
        <f>+E60+F60</f>
        <v>0</v>
      </c>
      <c r="I60" s="149">
        <v>0</v>
      </c>
      <c r="J60" s="132"/>
      <c r="K60" s="133"/>
      <c r="L60" s="133"/>
      <c r="M60" s="163">
        <f>+J60+K60</f>
        <v>0</v>
      </c>
      <c r="N60" s="149">
        <v>0</v>
      </c>
      <c r="O60" s="132"/>
      <c r="P60" s="133"/>
      <c r="Q60" s="133"/>
      <c r="R60" s="154">
        <f>+O60+P60</f>
        <v>0</v>
      </c>
      <c r="S60" s="153">
        <v>0</v>
      </c>
      <c r="T60" s="132"/>
      <c r="U60" s="133"/>
      <c r="V60" s="133"/>
      <c r="W60" s="163">
        <f>+T60+U60</f>
        <v>0</v>
      </c>
      <c r="X60" s="153">
        <v>0</v>
      </c>
      <c r="Y60" s="132"/>
      <c r="Z60" s="133"/>
      <c r="AA60" s="133"/>
      <c r="AB60" s="162">
        <f>+Y60+Z60</f>
        <v>0</v>
      </c>
      <c r="AC60" s="156">
        <v>0</v>
      </c>
      <c r="AD60" s="38">
        <f>63+73</f>
        <v>136</v>
      </c>
      <c r="AE60" s="39">
        <f>41+36</f>
        <v>77</v>
      </c>
      <c r="AF60" s="39">
        <v>7</v>
      </c>
      <c r="AG60" s="70">
        <f>+AD60+AE60</f>
        <v>213</v>
      </c>
      <c r="AH60" s="73">
        <v>8</v>
      </c>
      <c r="AI60" s="38">
        <v>94</v>
      </c>
      <c r="AJ60" s="39">
        <v>63</v>
      </c>
      <c r="AK60" s="39">
        <v>15</v>
      </c>
      <c r="AL60" s="88">
        <f>+AI60+AJ60</f>
        <v>157</v>
      </c>
      <c r="AM60" s="93">
        <v>1</v>
      </c>
      <c r="AN60" s="38">
        <v>127</v>
      </c>
      <c r="AO60" s="39">
        <v>79</v>
      </c>
      <c r="AP60" s="39">
        <v>8</v>
      </c>
      <c r="AQ60" s="101">
        <f>+AN60+AO60</f>
        <v>206</v>
      </c>
      <c r="AR60" s="93">
        <v>6</v>
      </c>
      <c r="AS60" s="38">
        <v>146</v>
      </c>
      <c r="AT60" s="39">
        <v>65</v>
      </c>
      <c r="AU60" s="39">
        <v>12</v>
      </c>
      <c r="AV60" s="166">
        <f>+AS60+AT60</f>
        <v>211</v>
      </c>
      <c r="AW60" s="93">
        <v>7</v>
      </c>
      <c r="AX60" s="2">
        <f>SUM(E60+J60+O60+T60+Y60+AD60+AI60+AN60+AS60)</f>
        <v>503</v>
      </c>
      <c r="AY60" s="1">
        <f>SUM(F60+K60+P60+U60+Z60+AE60+AJ60+AO60+AT60)</f>
        <v>284</v>
      </c>
      <c r="AZ60" s="1">
        <f>SUM(G60+L60+Q60+V60+AA60+AF60+AK60+AP60+AU60)</f>
        <v>42</v>
      </c>
      <c r="BA60" s="61">
        <f>SUM(H60+M60+R60+W60+AB60+AG60+AL60+AQ60+AV60)/BC60</f>
        <v>196.75</v>
      </c>
      <c r="BB60" s="51">
        <f>SUM(I60+N60+S60+X60+AC60+AH60+AM60+AR60+AW60)</f>
        <v>22</v>
      </c>
      <c r="BC60" s="18">
        <v>4</v>
      </c>
    </row>
    <row r="61" spans="2:55" s="19" customFormat="1" ht="20.25" customHeight="1">
      <c r="B61" s="54">
        <v>10</v>
      </c>
      <c r="C61" s="37" t="s">
        <v>76</v>
      </c>
      <c r="D61" s="36" t="s">
        <v>40</v>
      </c>
      <c r="E61" s="132"/>
      <c r="F61" s="133"/>
      <c r="G61" s="133"/>
      <c r="H61" s="154">
        <f>+E61+F61</f>
        <v>0</v>
      </c>
      <c r="I61" s="149">
        <v>0</v>
      </c>
      <c r="J61" s="132"/>
      <c r="K61" s="133"/>
      <c r="L61" s="133"/>
      <c r="M61" s="154">
        <f>+J61+K61</f>
        <v>0</v>
      </c>
      <c r="N61" s="149">
        <v>0</v>
      </c>
      <c r="O61" s="38">
        <v>125</v>
      </c>
      <c r="P61" s="39">
        <v>72</v>
      </c>
      <c r="Q61" s="39">
        <v>12</v>
      </c>
      <c r="R61" s="59">
        <f>+O61+P61</f>
        <v>197</v>
      </c>
      <c r="S61" s="51">
        <v>4</v>
      </c>
      <c r="T61" s="38">
        <v>122</v>
      </c>
      <c r="U61" s="39">
        <v>65</v>
      </c>
      <c r="V61" s="39">
        <v>8</v>
      </c>
      <c r="W61" s="59">
        <f>+T61+U61</f>
        <v>187</v>
      </c>
      <c r="X61" s="51">
        <v>3</v>
      </c>
      <c r="Y61" s="38">
        <v>127</v>
      </c>
      <c r="Z61" s="39">
        <v>86</v>
      </c>
      <c r="AA61" s="39">
        <v>6</v>
      </c>
      <c r="AB61" s="71">
        <f>+Y61+Z61</f>
        <v>213</v>
      </c>
      <c r="AC61" s="73">
        <v>8</v>
      </c>
      <c r="AD61" s="132"/>
      <c r="AE61" s="133"/>
      <c r="AF61" s="133"/>
      <c r="AG61" s="155">
        <f>+AD61+AE61</f>
        <v>0</v>
      </c>
      <c r="AH61" s="156">
        <v>0</v>
      </c>
      <c r="AI61" s="38">
        <v>114</v>
      </c>
      <c r="AJ61" s="39">
        <v>75</v>
      </c>
      <c r="AK61" s="39">
        <v>8</v>
      </c>
      <c r="AL61" s="89">
        <f>+AI61+AJ61</f>
        <v>189</v>
      </c>
      <c r="AM61" s="93">
        <v>3</v>
      </c>
      <c r="AN61" s="38">
        <v>122</v>
      </c>
      <c r="AO61" s="39">
        <v>66</v>
      </c>
      <c r="AP61" s="39">
        <v>9</v>
      </c>
      <c r="AQ61" s="89">
        <f>+AN61+AO61</f>
        <v>188</v>
      </c>
      <c r="AR61" s="93">
        <v>3</v>
      </c>
      <c r="AS61" s="38">
        <v>112</v>
      </c>
      <c r="AT61" s="39">
        <v>72</v>
      </c>
      <c r="AU61" s="39">
        <v>12</v>
      </c>
      <c r="AV61" s="167">
        <f>+AS61+AT61</f>
        <v>184</v>
      </c>
      <c r="AW61" s="93">
        <v>1</v>
      </c>
      <c r="AX61" s="2">
        <f>SUM(E61+J61+O61+T61+Y61+AD61+AI61+AN61+AS61)</f>
        <v>722</v>
      </c>
      <c r="AY61" s="1">
        <f>SUM(F61+K61+P61+U61+Z61+AE61+AJ61+AO61+AT61)</f>
        <v>436</v>
      </c>
      <c r="AZ61" s="1">
        <f>SUM(G61+L61+Q61+V61+AA61+AF61+AK61+AP61+AU61)</f>
        <v>55</v>
      </c>
      <c r="BA61" s="63">
        <f>SUM(H61+M61+R61+W61+AB61+AG61+AL61+AQ61+AV61)/BC61</f>
        <v>193</v>
      </c>
      <c r="BB61" s="47">
        <f>SUM(I61+N61+S61+X61+AC61+AH61+AM61+AR61+AW61)</f>
        <v>22</v>
      </c>
      <c r="BC61" s="18">
        <v>6</v>
      </c>
    </row>
    <row r="62" spans="2:55" s="19" customFormat="1" ht="20.25" customHeight="1">
      <c r="B62" s="54">
        <v>11</v>
      </c>
      <c r="C62" s="37" t="s">
        <v>53</v>
      </c>
      <c r="D62" s="36" t="s">
        <v>46</v>
      </c>
      <c r="E62" s="38">
        <v>66</v>
      </c>
      <c r="F62" s="39">
        <v>49</v>
      </c>
      <c r="G62" s="39">
        <v>23</v>
      </c>
      <c r="H62" s="59">
        <f>+E62+F62</f>
        <v>115</v>
      </c>
      <c r="I62" s="41">
        <v>1</v>
      </c>
      <c r="J62" s="38">
        <v>84</v>
      </c>
      <c r="K62" s="39">
        <v>56</v>
      </c>
      <c r="L62" s="39">
        <v>12</v>
      </c>
      <c r="M62" s="59">
        <f>+J62+K62</f>
        <v>140</v>
      </c>
      <c r="N62" s="41">
        <v>1</v>
      </c>
      <c r="O62" s="38">
        <v>90</v>
      </c>
      <c r="P62" s="39">
        <v>59</v>
      </c>
      <c r="Q62" s="39">
        <v>14</v>
      </c>
      <c r="R62" s="59">
        <f>+O62+P62</f>
        <v>149</v>
      </c>
      <c r="S62" s="51">
        <v>1</v>
      </c>
      <c r="T62" s="38">
        <v>93</v>
      </c>
      <c r="U62" s="39">
        <v>63</v>
      </c>
      <c r="V62" s="39">
        <v>19</v>
      </c>
      <c r="W62" s="59">
        <f>+T62+U62</f>
        <v>156</v>
      </c>
      <c r="X62" s="51">
        <v>1</v>
      </c>
      <c r="Y62" s="132"/>
      <c r="Z62" s="133"/>
      <c r="AA62" s="133">
        <v>0</v>
      </c>
      <c r="AB62" s="155">
        <f>+Y62+Z62</f>
        <v>0</v>
      </c>
      <c r="AC62" s="156">
        <v>0</v>
      </c>
      <c r="AD62" s="38">
        <f>50+77</f>
        <v>127</v>
      </c>
      <c r="AE62" s="39">
        <f>33+42</f>
        <v>75</v>
      </c>
      <c r="AF62" s="39">
        <v>11</v>
      </c>
      <c r="AG62" s="71">
        <f>+AD62+AE62</f>
        <v>202</v>
      </c>
      <c r="AH62" s="73">
        <v>5</v>
      </c>
      <c r="AI62" s="38">
        <v>131</v>
      </c>
      <c r="AJ62" s="39">
        <v>77</v>
      </c>
      <c r="AK62" s="39">
        <v>11</v>
      </c>
      <c r="AL62" s="81">
        <f>+AI62+AJ62</f>
        <v>208</v>
      </c>
      <c r="AM62" s="93">
        <v>8</v>
      </c>
      <c r="AN62" s="38">
        <v>73</v>
      </c>
      <c r="AO62" s="39">
        <v>47</v>
      </c>
      <c r="AP62" s="39">
        <v>14</v>
      </c>
      <c r="AQ62" s="89">
        <f>+AN62+AO62</f>
        <v>120</v>
      </c>
      <c r="AR62" s="93">
        <v>1</v>
      </c>
      <c r="AS62" s="38">
        <v>132</v>
      </c>
      <c r="AT62" s="39">
        <v>72</v>
      </c>
      <c r="AU62" s="39">
        <v>7</v>
      </c>
      <c r="AV62" s="167">
        <f>+AS62+AT62</f>
        <v>204</v>
      </c>
      <c r="AW62" s="93">
        <v>4</v>
      </c>
      <c r="AX62" s="2">
        <f>SUM(E62+J62+O62+T62+Y62+AD62+AI62+AN62+AS62)</f>
        <v>796</v>
      </c>
      <c r="AY62" s="1">
        <f>SUM(F62+K62+P62+U62+Z62+AE62+AJ62+AO62+AT62)</f>
        <v>498</v>
      </c>
      <c r="AZ62" s="1">
        <f>SUM(G62+L62+Q62+V62+AA62+AF62+AK62+AP62+AU62)</f>
        <v>111</v>
      </c>
      <c r="BA62" s="63">
        <f>SUM(H62+M62+R62+W62+AB62+AG62+AL62+AQ62+AV62)/BC62</f>
        <v>184.85714285714286</v>
      </c>
      <c r="BB62" s="47">
        <f>SUM(I62+N62+S62+X62+AC62+AH62+AM62+AR62+AW62)</f>
        <v>22</v>
      </c>
      <c r="BC62" s="18">
        <v>7</v>
      </c>
    </row>
    <row r="63" spans="2:55" s="19" customFormat="1" ht="20.25" customHeight="1" thickBot="1">
      <c r="B63" s="57">
        <v>12</v>
      </c>
      <c r="C63" s="31" t="s">
        <v>75</v>
      </c>
      <c r="D63" s="30" t="s">
        <v>21</v>
      </c>
      <c r="E63" s="136"/>
      <c r="F63" s="137"/>
      <c r="G63" s="137"/>
      <c r="H63" s="158">
        <f>+E63+F63</f>
        <v>0</v>
      </c>
      <c r="I63" s="151">
        <v>0</v>
      </c>
      <c r="J63" s="136"/>
      <c r="K63" s="137"/>
      <c r="L63" s="137"/>
      <c r="M63" s="158">
        <f>+J63+K63</f>
        <v>0</v>
      </c>
      <c r="N63" s="151">
        <v>0</v>
      </c>
      <c r="O63" s="136"/>
      <c r="P63" s="137"/>
      <c r="Q63" s="137"/>
      <c r="R63" s="158">
        <f>+O63+P63</f>
        <v>0</v>
      </c>
      <c r="S63" s="157">
        <v>0</v>
      </c>
      <c r="T63" s="136"/>
      <c r="U63" s="137"/>
      <c r="V63" s="137"/>
      <c r="W63" s="158">
        <f>+T63+U63</f>
        <v>0</v>
      </c>
      <c r="X63" s="157">
        <v>0</v>
      </c>
      <c r="Y63" s="136"/>
      <c r="Z63" s="137"/>
      <c r="AA63" s="137"/>
      <c r="AB63" s="170">
        <f>+Y63+Z63</f>
        <v>0</v>
      </c>
      <c r="AC63" s="160">
        <v>0</v>
      </c>
      <c r="AD63" s="136"/>
      <c r="AE63" s="137"/>
      <c r="AF63" s="137"/>
      <c r="AG63" s="159">
        <f>+AD63+AE63</f>
        <v>0</v>
      </c>
      <c r="AH63" s="160">
        <v>0</v>
      </c>
      <c r="AI63" s="136"/>
      <c r="AJ63" s="137"/>
      <c r="AK63" s="137"/>
      <c r="AL63" s="171">
        <f>+AI63+AJ63</f>
        <v>0</v>
      </c>
      <c r="AM63" s="139">
        <v>0</v>
      </c>
      <c r="AN63" s="136"/>
      <c r="AO63" s="137"/>
      <c r="AP63" s="137"/>
      <c r="AQ63" s="171">
        <f>+AN63+AO63</f>
        <v>0</v>
      </c>
      <c r="AR63" s="139">
        <v>0</v>
      </c>
      <c r="AS63" s="32">
        <v>135</v>
      </c>
      <c r="AT63" s="33">
        <v>79</v>
      </c>
      <c r="AU63" s="33">
        <v>6</v>
      </c>
      <c r="AV63" s="169">
        <f>+AS63+AT63</f>
        <v>214</v>
      </c>
      <c r="AW63" s="94">
        <v>8</v>
      </c>
      <c r="AX63" s="35">
        <f>SUM(E63+J63+O63+T63+Y63+AD63+AI63+AN63+AS63)</f>
        <v>135</v>
      </c>
      <c r="AY63" s="34">
        <f>SUM(F63+K63+P63+U63+Z63+AE63+AJ63+AO63+AT63)</f>
        <v>79</v>
      </c>
      <c r="AZ63" s="34">
        <f>SUM(G63+L63+Q63+V63+AA63+AF63+AK63+AP63+AU63)</f>
        <v>6</v>
      </c>
      <c r="BA63" s="125">
        <f>SUM(H63+M63+R63+W63+AB63+AG63+AL63+AQ63+AV63)/BC63</f>
        <v>214</v>
      </c>
      <c r="BB63" s="48">
        <f>SUM(I63+N63+S63+X63+AC63+AH63+AM63+AR63+AW63)</f>
        <v>8</v>
      </c>
      <c r="BC63" s="18">
        <v>1</v>
      </c>
    </row>
    <row r="64" ht="5.25" customHeight="1" thickBot="1"/>
    <row r="65" spans="3:53" ht="40.5" customHeight="1" thickBo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09" t="s">
        <v>20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1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X65" s="6"/>
      <c r="AY65" s="6"/>
      <c r="AZ65" s="6"/>
      <c r="BA65" s="6"/>
    </row>
    <row r="66" ht="5.25" customHeight="1" thickBot="1"/>
    <row r="67" spans="2:54" ht="45" customHeight="1" thickBot="1">
      <c r="B67" s="115" t="s">
        <v>0</v>
      </c>
      <c r="C67" s="117" t="s">
        <v>1</v>
      </c>
      <c r="D67" s="117" t="s">
        <v>2</v>
      </c>
      <c r="E67" s="112" t="s">
        <v>8</v>
      </c>
      <c r="F67" s="113"/>
      <c r="G67" s="113"/>
      <c r="H67" s="113"/>
      <c r="I67" s="114"/>
      <c r="J67" s="112" t="s">
        <v>9</v>
      </c>
      <c r="K67" s="113"/>
      <c r="L67" s="113"/>
      <c r="M67" s="113"/>
      <c r="N67" s="114"/>
      <c r="O67" s="112" t="s">
        <v>10</v>
      </c>
      <c r="P67" s="113"/>
      <c r="Q67" s="113"/>
      <c r="R67" s="113"/>
      <c r="S67" s="114"/>
      <c r="T67" s="112" t="s">
        <v>11</v>
      </c>
      <c r="U67" s="113"/>
      <c r="V67" s="113"/>
      <c r="W67" s="113"/>
      <c r="X67" s="114"/>
      <c r="Y67" s="112" t="s">
        <v>12</v>
      </c>
      <c r="Z67" s="113"/>
      <c r="AA67" s="113"/>
      <c r="AB67" s="113"/>
      <c r="AC67" s="114"/>
      <c r="AD67" s="112" t="s">
        <v>13</v>
      </c>
      <c r="AE67" s="113"/>
      <c r="AF67" s="113"/>
      <c r="AG67" s="113"/>
      <c r="AH67" s="114"/>
      <c r="AI67" s="112" t="s">
        <v>81</v>
      </c>
      <c r="AJ67" s="113"/>
      <c r="AK67" s="113"/>
      <c r="AL67" s="113"/>
      <c r="AM67" s="114"/>
      <c r="AN67" s="112" t="s">
        <v>67</v>
      </c>
      <c r="AO67" s="113"/>
      <c r="AP67" s="113"/>
      <c r="AQ67" s="113"/>
      <c r="AR67" s="114"/>
      <c r="AS67" s="112" t="s">
        <v>82</v>
      </c>
      <c r="AT67" s="113"/>
      <c r="AU67" s="113"/>
      <c r="AV67" s="113"/>
      <c r="AW67" s="114"/>
      <c r="AX67" s="112" t="s">
        <v>18</v>
      </c>
      <c r="AY67" s="113"/>
      <c r="AZ67" s="113"/>
      <c r="BA67" s="113"/>
      <c r="BB67" s="114"/>
    </row>
    <row r="68" spans="2:54" ht="34.5" customHeight="1" thickBot="1">
      <c r="B68" s="116"/>
      <c r="C68" s="118"/>
      <c r="D68" s="118"/>
      <c r="E68" s="7" t="s">
        <v>3</v>
      </c>
      <c r="F68" s="8" t="s">
        <v>4</v>
      </c>
      <c r="G68" s="8" t="s">
        <v>5</v>
      </c>
      <c r="H68" s="9" t="s">
        <v>6</v>
      </c>
      <c r="I68" s="10" t="s">
        <v>7</v>
      </c>
      <c r="J68" s="7" t="s">
        <v>3</v>
      </c>
      <c r="K68" s="8" t="s">
        <v>4</v>
      </c>
      <c r="L68" s="8" t="s">
        <v>5</v>
      </c>
      <c r="M68" s="9" t="s">
        <v>6</v>
      </c>
      <c r="N68" s="10" t="s">
        <v>7</v>
      </c>
      <c r="O68" s="7" t="s">
        <v>3</v>
      </c>
      <c r="P68" s="8" t="s">
        <v>4</v>
      </c>
      <c r="Q68" s="8" t="s">
        <v>5</v>
      </c>
      <c r="R68" s="9" t="s">
        <v>6</v>
      </c>
      <c r="S68" s="10" t="s">
        <v>7</v>
      </c>
      <c r="T68" s="7" t="s">
        <v>3</v>
      </c>
      <c r="U68" s="8" t="s">
        <v>4</v>
      </c>
      <c r="V68" s="8" t="s">
        <v>5</v>
      </c>
      <c r="W68" s="9" t="s">
        <v>6</v>
      </c>
      <c r="X68" s="10" t="s">
        <v>7</v>
      </c>
      <c r="Y68" s="7" t="s">
        <v>3</v>
      </c>
      <c r="Z68" s="8" t="s">
        <v>4</v>
      </c>
      <c r="AA68" s="8" t="s">
        <v>5</v>
      </c>
      <c r="AB68" s="9" t="s">
        <v>6</v>
      </c>
      <c r="AC68" s="10" t="s">
        <v>7</v>
      </c>
      <c r="AD68" s="7" t="s">
        <v>3</v>
      </c>
      <c r="AE68" s="8" t="s">
        <v>4</v>
      </c>
      <c r="AF68" s="8" t="s">
        <v>5</v>
      </c>
      <c r="AG68" s="9" t="s">
        <v>6</v>
      </c>
      <c r="AH68" s="10" t="s">
        <v>7</v>
      </c>
      <c r="AI68" s="7" t="s">
        <v>3</v>
      </c>
      <c r="AJ68" s="8" t="s">
        <v>4</v>
      </c>
      <c r="AK68" s="8" t="s">
        <v>5</v>
      </c>
      <c r="AL68" s="9" t="s">
        <v>6</v>
      </c>
      <c r="AM68" s="10" t="s">
        <v>7</v>
      </c>
      <c r="AN68" s="7" t="s">
        <v>3</v>
      </c>
      <c r="AO68" s="8" t="s">
        <v>4</v>
      </c>
      <c r="AP68" s="8" t="s">
        <v>5</v>
      </c>
      <c r="AQ68" s="9" t="s">
        <v>6</v>
      </c>
      <c r="AR68" s="10" t="s">
        <v>7</v>
      </c>
      <c r="AS68" s="7" t="s">
        <v>3</v>
      </c>
      <c r="AT68" s="8" t="s">
        <v>4</v>
      </c>
      <c r="AU68" s="8" t="s">
        <v>5</v>
      </c>
      <c r="AV68" s="9" t="s">
        <v>6</v>
      </c>
      <c r="AW68" s="10" t="s">
        <v>7</v>
      </c>
      <c r="AX68" s="11" t="s">
        <v>3</v>
      </c>
      <c r="AY68" s="9" t="s">
        <v>4</v>
      </c>
      <c r="AZ68" s="9" t="s">
        <v>5</v>
      </c>
      <c r="BA68" s="12" t="s">
        <v>16</v>
      </c>
      <c r="BB68" s="13" t="s">
        <v>17</v>
      </c>
    </row>
    <row r="69" ht="15" customHeight="1" thickBot="1"/>
    <row r="70" spans="2:55" s="19" customFormat="1" ht="20.25" customHeight="1">
      <c r="B70" s="22">
        <v>1</v>
      </c>
      <c r="C70" s="23" t="s">
        <v>45</v>
      </c>
      <c r="D70" s="22" t="s">
        <v>46</v>
      </c>
      <c r="E70" s="24">
        <v>167</v>
      </c>
      <c r="F70" s="25">
        <v>50</v>
      </c>
      <c r="G70" s="25">
        <v>11</v>
      </c>
      <c r="H70" s="26">
        <f>+E70+F70</f>
        <v>217</v>
      </c>
      <c r="I70" s="27">
        <v>5</v>
      </c>
      <c r="J70" s="24">
        <v>167</v>
      </c>
      <c r="K70" s="25">
        <v>79</v>
      </c>
      <c r="L70" s="25">
        <v>8</v>
      </c>
      <c r="M70" s="26">
        <f>+J70+K70</f>
        <v>246</v>
      </c>
      <c r="N70" s="27">
        <v>13</v>
      </c>
      <c r="O70" s="24">
        <v>153</v>
      </c>
      <c r="P70" s="25">
        <v>60</v>
      </c>
      <c r="Q70" s="25">
        <v>6</v>
      </c>
      <c r="R70" s="44">
        <f>+O70+P70</f>
        <v>213</v>
      </c>
      <c r="S70" s="46">
        <v>6</v>
      </c>
      <c r="T70" s="24">
        <v>178</v>
      </c>
      <c r="U70" s="25">
        <v>86</v>
      </c>
      <c r="V70" s="25">
        <v>5</v>
      </c>
      <c r="W70" s="44">
        <f>+T70+U70</f>
        <v>264</v>
      </c>
      <c r="X70" s="46">
        <v>18</v>
      </c>
      <c r="Y70" s="179"/>
      <c r="Z70" s="180"/>
      <c r="AA70" s="180">
        <v>0</v>
      </c>
      <c r="AB70" s="140">
        <f>+Y70+Z70</f>
        <v>0</v>
      </c>
      <c r="AC70" s="181">
        <v>0</v>
      </c>
      <c r="AD70" s="24">
        <f>88+74</f>
        <v>162</v>
      </c>
      <c r="AE70" s="25">
        <f>26+53</f>
        <v>79</v>
      </c>
      <c r="AF70" s="25">
        <v>7</v>
      </c>
      <c r="AG70" s="69">
        <f>+AD70+AE70</f>
        <v>241</v>
      </c>
      <c r="AH70" s="67">
        <v>11</v>
      </c>
      <c r="AI70" s="24">
        <v>171</v>
      </c>
      <c r="AJ70" s="25">
        <v>58</v>
      </c>
      <c r="AK70" s="25">
        <v>6</v>
      </c>
      <c r="AL70" s="79">
        <f>+AI70+AJ70</f>
        <v>229</v>
      </c>
      <c r="AM70" s="91">
        <v>8</v>
      </c>
      <c r="AN70" s="24">
        <v>168</v>
      </c>
      <c r="AO70" s="25">
        <v>60</v>
      </c>
      <c r="AP70" s="25">
        <v>9</v>
      </c>
      <c r="AQ70" s="102">
        <f>+AN70+AO70</f>
        <v>228</v>
      </c>
      <c r="AR70" s="91">
        <v>8</v>
      </c>
      <c r="AS70" s="24">
        <v>175</v>
      </c>
      <c r="AT70" s="25">
        <v>68</v>
      </c>
      <c r="AU70" s="25">
        <v>7</v>
      </c>
      <c r="AV70" s="28">
        <f>+AS70+AT70</f>
        <v>243</v>
      </c>
      <c r="AW70" s="91">
        <v>12</v>
      </c>
      <c r="AX70" s="29">
        <f aca="true" t="shared" si="0" ref="AX70:AZ74">SUM(E70+J70+O70+T70+Y70+AD70+AI70+AN70+AS70)</f>
        <v>1341</v>
      </c>
      <c r="AY70" s="28">
        <f t="shared" si="0"/>
        <v>540</v>
      </c>
      <c r="AZ70" s="28">
        <f t="shared" si="0"/>
        <v>59</v>
      </c>
      <c r="BA70" s="55">
        <f>SUM(H70+M70+R70+W70+AB70+AG70+AL70+AQ70+AV70)/BC70</f>
        <v>235.125</v>
      </c>
      <c r="BB70" s="46">
        <f>SUM(I70+N70+S70+X70+AC70+AH70+AM70+AR70+AW70)</f>
        <v>81</v>
      </c>
      <c r="BC70" s="18">
        <v>8</v>
      </c>
    </row>
    <row r="71" spans="2:55" s="19" customFormat="1" ht="20.25" customHeight="1">
      <c r="B71" s="14">
        <v>2</v>
      </c>
      <c r="C71" s="15" t="s">
        <v>59</v>
      </c>
      <c r="D71" s="14" t="s">
        <v>35</v>
      </c>
      <c r="E71" s="143"/>
      <c r="F71" s="144"/>
      <c r="G71" s="144"/>
      <c r="H71" s="163">
        <f>+E71+F71</f>
        <v>0</v>
      </c>
      <c r="I71" s="147">
        <v>0</v>
      </c>
      <c r="J71" s="16">
        <v>175</v>
      </c>
      <c r="K71" s="17">
        <v>65</v>
      </c>
      <c r="L71" s="17">
        <v>7</v>
      </c>
      <c r="M71" s="20">
        <f>+J71+K71</f>
        <v>240</v>
      </c>
      <c r="N71" s="21">
        <v>10</v>
      </c>
      <c r="O71" s="16">
        <v>163</v>
      </c>
      <c r="P71" s="17">
        <v>80</v>
      </c>
      <c r="Q71" s="17">
        <v>3</v>
      </c>
      <c r="R71" s="45">
        <f>+O71+P71</f>
        <v>243</v>
      </c>
      <c r="S71" s="47">
        <v>13</v>
      </c>
      <c r="T71" s="16">
        <v>159</v>
      </c>
      <c r="U71" s="17">
        <v>79</v>
      </c>
      <c r="V71" s="17">
        <v>4</v>
      </c>
      <c r="W71" s="45">
        <f>+T71+U71</f>
        <v>238</v>
      </c>
      <c r="X71" s="47">
        <v>9</v>
      </c>
      <c r="Y71" s="143"/>
      <c r="Z71" s="144"/>
      <c r="AA71" s="144">
        <v>0</v>
      </c>
      <c r="AB71" s="141">
        <f>+Y71+Z71</f>
        <v>0</v>
      </c>
      <c r="AC71" s="161">
        <v>0</v>
      </c>
      <c r="AD71" s="16">
        <f>81+96</f>
        <v>177</v>
      </c>
      <c r="AE71" s="17">
        <f>45+26</f>
        <v>71</v>
      </c>
      <c r="AF71" s="17">
        <v>5</v>
      </c>
      <c r="AG71" s="70">
        <f>+AD71+AE71</f>
        <v>248</v>
      </c>
      <c r="AH71" s="68">
        <v>13</v>
      </c>
      <c r="AI71" s="16">
        <v>154</v>
      </c>
      <c r="AJ71" s="17">
        <v>68</v>
      </c>
      <c r="AK71" s="17">
        <v>8</v>
      </c>
      <c r="AL71" s="80">
        <f>+AI71+AJ71</f>
        <v>222</v>
      </c>
      <c r="AM71" s="92">
        <v>6</v>
      </c>
      <c r="AN71" s="16">
        <v>175</v>
      </c>
      <c r="AO71" s="17">
        <v>66</v>
      </c>
      <c r="AP71" s="17">
        <v>8</v>
      </c>
      <c r="AQ71" s="101">
        <f>+AN71+AO71</f>
        <v>241</v>
      </c>
      <c r="AR71" s="92">
        <v>12</v>
      </c>
      <c r="AS71" s="16">
        <v>158</v>
      </c>
      <c r="AT71" s="17">
        <v>76</v>
      </c>
      <c r="AU71" s="17">
        <v>6</v>
      </c>
      <c r="AV71" s="1">
        <f>+AS71+AT71</f>
        <v>234</v>
      </c>
      <c r="AW71" s="92">
        <v>9</v>
      </c>
      <c r="AX71" s="2">
        <f t="shared" si="0"/>
        <v>1161</v>
      </c>
      <c r="AY71" s="1">
        <f t="shared" si="0"/>
        <v>505</v>
      </c>
      <c r="AZ71" s="1">
        <f t="shared" si="0"/>
        <v>41</v>
      </c>
      <c r="BA71" s="56">
        <f>SUM(H71+M71+R71+W71+AB71+AG71+AL71+AQ71+AV71)/BC71</f>
        <v>238</v>
      </c>
      <c r="BB71" s="47">
        <f>SUM(I71+N71+S71+X71+AC71+AH71+AM71+AR71+AW71)</f>
        <v>72</v>
      </c>
      <c r="BC71" s="18">
        <v>7</v>
      </c>
    </row>
    <row r="72" spans="2:55" s="19" customFormat="1" ht="20.25" customHeight="1">
      <c r="B72" s="36">
        <v>3</v>
      </c>
      <c r="C72" s="37" t="s">
        <v>36</v>
      </c>
      <c r="D72" s="36" t="s">
        <v>35</v>
      </c>
      <c r="E72" s="38">
        <v>186</v>
      </c>
      <c r="F72" s="39">
        <v>52</v>
      </c>
      <c r="G72" s="39">
        <v>9</v>
      </c>
      <c r="H72" s="45">
        <f>+E72+F72</f>
        <v>238</v>
      </c>
      <c r="I72" s="41">
        <v>10</v>
      </c>
      <c r="J72" s="38">
        <v>176</v>
      </c>
      <c r="K72" s="39">
        <v>49</v>
      </c>
      <c r="L72" s="39">
        <v>12</v>
      </c>
      <c r="M72" s="40">
        <f>+J72+K72</f>
        <v>225</v>
      </c>
      <c r="N72" s="41">
        <v>6</v>
      </c>
      <c r="O72" s="38">
        <v>137</v>
      </c>
      <c r="P72" s="39">
        <v>53</v>
      </c>
      <c r="Q72" s="39">
        <v>6</v>
      </c>
      <c r="R72" s="59">
        <f>+O72+P72</f>
        <v>190</v>
      </c>
      <c r="S72" s="51">
        <v>1</v>
      </c>
      <c r="T72" s="38">
        <v>153</v>
      </c>
      <c r="U72" s="39">
        <v>58</v>
      </c>
      <c r="V72" s="39">
        <v>8</v>
      </c>
      <c r="W72" s="58">
        <f>+T72+U72</f>
        <v>211</v>
      </c>
      <c r="X72" s="51">
        <v>4</v>
      </c>
      <c r="Y72" s="132"/>
      <c r="Z72" s="133"/>
      <c r="AA72" s="133">
        <v>0</v>
      </c>
      <c r="AB72" s="134">
        <f>+Y72+Z72</f>
        <v>0</v>
      </c>
      <c r="AC72" s="156">
        <v>0</v>
      </c>
      <c r="AD72" s="38">
        <f>82+75</f>
        <v>157</v>
      </c>
      <c r="AE72" s="39">
        <f>16+27</f>
        <v>43</v>
      </c>
      <c r="AF72" s="39">
        <v>9</v>
      </c>
      <c r="AG72" s="71">
        <f>+AD72+AE72</f>
        <v>200</v>
      </c>
      <c r="AH72" s="73">
        <v>1</v>
      </c>
      <c r="AI72" s="38">
        <v>150</v>
      </c>
      <c r="AJ72" s="39">
        <v>85</v>
      </c>
      <c r="AK72" s="39">
        <v>5</v>
      </c>
      <c r="AL72" s="81">
        <f>+AI72+AJ72</f>
        <v>235</v>
      </c>
      <c r="AM72" s="93">
        <v>10</v>
      </c>
      <c r="AN72" s="38">
        <v>157</v>
      </c>
      <c r="AO72" s="39">
        <v>65</v>
      </c>
      <c r="AP72" s="39">
        <v>7</v>
      </c>
      <c r="AQ72" s="103">
        <f>+AN72+AO72</f>
        <v>222</v>
      </c>
      <c r="AR72" s="93">
        <v>6</v>
      </c>
      <c r="AS72" s="38">
        <v>160</v>
      </c>
      <c r="AT72" s="39">
        <v>59</v>
      </c>
      <c r="AU72" s="39">
        <v>11</v>
      </c>
      <c r="AV72" s="42">
        <f>+AS72+AT72</f>
        <v>219</v>
      </c>
      <c r="AW72" s="93">
        <v>5</v>
      </c>
      <c r="AX72" s="43">
        <f t="shared" si="0"/>
        <v>1276</v>
      </c>
      <c r="AY72" s="42">
        <f t="shared" si="0"/>
        <v>464</v>
      </c>
      <c r="AZ72" s="42">
        <f t="shared" si="0"/>
        <v>67</v>
      </c>
      <c r="BA72" s="56">
        <f>SUM(H72+M72+R72+W72+AB72+AG72+AL72+AQ72+AV72)/BC72</f>
        <v>217.5</v>
      </c>
      <c r="BB72" s="51">
        <f>SUM(I72+N72+S72+X72+AC72+AH72+AM72+AR72+AW72)</f>
        <v>43</v>
      </c>
      <c r="BC72" s="18">
        <v>8</v>
      </c>
    </row>
    <row r="73" spans="2:55" s="19" customFormat="1" ht="20.25" customHeight="1">
      <c r="B73" s="36">
        <v>4</v>
      </c>
      <c r="C73" s="37" t="s">
        <v>79</v>
      </c>
      <c r="D73" s="36" t="s">
        <v>40</v>
      </c>
      <c r="E73" s="132"/>
      <c r="F73" s="133"/>
      <c r="G73" s="133"/>
      <c r="H73" s="154">
        <f>+E73+F73</f>
        <v>0</v>
      </c>
      <c r="I73" s="149">
        <v>0</v>
      </c>
      <c r="J73" s="132"/>
      <c r="K73" s="133"/>
      <c r="L73" s="133"/>
      <c r="M73" s="154">
        <f>+J73+K73</f>
        <v>0</v>
      </c>
      <c r="N73" s="149">
        <v>0</v>
      </c>
      <c r="O73" s="38">
        <v>144</v>
      </c>
      <c r="P73" s="39">
        <v>50</v>
      </c>
      <c r="Q73" s="39">
        <v>9</v>
      </c>
      <c r="R73" s="59">
        <f>+O73+P73</f>
        <v>194</v>
      </c>
      <c r="S73" s="51">
        <v>2</v>
      </c>
      <c r="T73" s="132"/>
      <c r="U73" s="133"/>
      <c r="V73" s="133"/>
      <c r="W73" s="154">
        <f>+T73+U73</f>
        <v>0</v>
      </c>
      <c r="X73" s="153">
        <v>0</v>
      </c>
      <c r="Y73" s="132"/>
      <c r="Z73" s="133"/>
      <c r="AA73" s="133">
        <v>0</v>
      </c>
      <c r="AB73" s="134">
        <f>+Y73+Z73</f>
        <v>0</v>
      </c>
      <c r="AC73" s="156">
        <v>0</v>
      </c>
      <c r="AD73" s="132"/>
      <c r="AE73" s="133"/>
      <c r="AF73" s="133"/>
      <c r="AG73" s="134">
        <f>+AD73+AE73</f>
        <v>0</v>
      </c>
      <c r="AH73" s="156">
        <v>0</v>
      </c>
      <c r="AI73" s="132"/>
      <c r="AJ73" s="133"/>
      <c r="AK73" s="133"/>
      <c r="AL73" s="134">
        <f>+AI73+AJ73</f>
        <v>0</v>
      </c>
      <c r="AM73" s="135">
        <v>0</v>
      </c>
      <c r="AN73" s="132"/>
      <c r="AO73" s="133"/>
      <c r="AP73" s="133"/>
      <c r="AQ73" s="134">
        <f>+AN73+AO73</f>
        <v>0</v>
      </c>
      <c r="AR73" s="135">
        <v>0</v>
      </c>
      <c r="AS73" s="132"/>
      <c r="AT73" s="133"/>
      <c r="AU73" s="133"/>
      <c r="AV73" s="134">
        <f>+AS73+AT73</f>
        <v>0</v>
      </c>
      <c r="AW73" s="135">
        <v>0</v>
      </c>
      <c r="AX73" s="43">
        <f t="shared" si="0"/>
        <v>144</v>
      </c>
      <c r="AY73" s="42">
        <f t="shared" si="0"/>
        <v>50</v>
      </c>
      <c r="AZ73" s="42">
        <f t="shared" si="0"/>
        <v>9</v>
      </c>
      <c r="BA73" s="56">
        <f>SUM(H73+M73+R73+W73+AB73+AG73+AL73+AQ73+AV73)/BC73</f>
        <v>194</v>
      </c>
      <c r="BB73" s="51">
        <f>SUM(I73+N73+S73+X73+AC73+AH73+AM73+AR73+AW73)</f>
        <v>2</v>
      </c>
      <c r="BC73" s="18">
        <v>1</v>
      </c>
    </row>
    <row r="74" spans="2:55" ht="19.5" thickBot="1">
      <c r="B74" s="65">
        <v>5</v>
      </c>
      <c r="C74" s="66" t="s">
        <v>80</v>
      </c>
      <c r="D74" s="65" t="s">
        <v>64</v>
      </c>
      <c r="E74" s="136"/>
      <c r="F74" s="137"/>
      <c r="G74" s="137"/>
      <c r="H74" s="158">
        <f>+E74+F74</f>
        <v>0</v>
      </c>
      <c r="I74" s="151">
        <v>0</v>
      </c>
      <c r="J74" s="136"/>
      <c r="K74" s="137"/>
      <c r="L74" s="137"/>
      <c r="M74" s="158">
        <f>+J74+K74</f>
        <v>0</v>
      </c>
      <c r="N74" s="151">
        <v>0</v>
      </c>
      <c r="O74" s="136"/>
      <c r="P74" s="137"/>
      <c r="Q74" s="137"/>
      <c r="R74" s="158">
        <f>+O74+P74</f>
        <v>0</v>
      </c>
      <c r="S74" s="157">
        <v>0</v>
      </c>
      <c r="T74" s="136"/>
      <c r="U74" s="137"/>
      <c r="V74" s="137"/>
      <c r="W74" s="158">
        <f>+T74+U74</f>
        <v>0</v>
      </c>
      <c r="X74" s="157">
        <v>0</v>
      </c>
      <c r="Y74" s="32">
        <v>138</v>
      </c>
      <c r="Z74" s="33">
        <v>61</v>
      </c>
      <c r="AA74" s="33">
        <v>7</v>
      </c>
      <c r="AB74" s="77">
        <f>+Y74+Z74</f>
        <v>199</v>
      </c>
      <c r="AC74" s="74">
        <v>1</v>
      </c>
      <c r="AD74" s="136"/>
      <c r="AE74" s="137"/>
      <c r="AF74" s="137"/>
      <c r="AG74" s="138">
        <f>+AD74+AE74</f>
        <v>0</v>
      </c>
      <c r="AH74" s="160">
        <v>0</v>
      </c>
      <c r="AI74" s="136"/>
      <c r="AJ74" s="137"/>
      <c r="AK74" s="137"/>
      <c r="AL74" s="138">
        <f>+AI74+AJ74</f>
        <v>0</v>
      </c>
      <c r="AM74" s="139">
        <v>0</v>
      </c>
      <c r="AN74" s="136"/>
      <c r="AO74" s="137"/>
      <c r="AP74" s="137"/>
      <c r="AQ74" s="138">
        <f>+AN74+AO74</f>
        <v>0</v>
      </c>
      <c r="AR74" s="139">
        <v>0</v>
      </c>
      <c r="AS74" s="136"/>
      <c r="AT74" s="137"/>
      <c r="AU74" s="137"/>
      <c r="AV74" s="138">
        <f>+AS74+AT74</f>
        <v>0</v>
      </c>
      <c r="AW74" s="139">
        <v>0</v>
      </c>
      <c r="AX74" s="35">
        <f t="shared" si="0"/>
        <v>138</v>
      </c>
      <c r="AY74" s="34">
        <f t="shared" si="0"/>
        <v>61</v>
      </c>
      <c r="AZ74" s="34">
        <f t="shared" si="0"/>
        <v>7</v>
      </c>
      <c r="BA74" s="125">
        <f>SUM(H74+M74+R74+W74+AB74+AG74+AL74+AQ74+AV74)/BC74</f>
        <v>199</v>
      </c>
      <c r="BB74" s="48">
        <f>SUM(I74+N74+S74+X74+AC74+AH74+AM74+AR74+AW74)</f>
        <v>1</v>
      </c>
      <c r="BC74" s="18">
        <v>1</v>
      </c>
    </row>
    <row r="75" ht="16.5" thickTop="1"/>
    <row r="78" ht="15.75">
      <c r="N78" s="87"/>
    </row>
  </sheetData>
  <sheetProtection/>
  <mergeCells count="58">
    <mergeCell ref="J67:N67"/>
    <mergeCell ref="AX67:BB67"/>
    <mergeCell ref="T67:X67"/>
    <mergeCell ref="Y67:AC67"/>
    <mergeCell ref="AD67:AH67"/>
    <mergeCell ref="AI67:AM67"/>
    <mergeCell ref="AN67:AR67"/>
    <mergeCell ref="AS67:AW67"/>
    <mergeCell ref="D49:D50"/>
    <mergeCell ref="E49:I49"/>
    <mergeCell ref="AN49:AR49"/>
    <mergeCell ref="Y49:AC49"/>
    <mergeCell ref="N65:Z65"/>
    <mergeCell ref="J49:N49"/>
    <mergeCell ref="O49:S49"/>
    <mergeCell ref="AS49:AW49"/>
    <mergeCell ref="B67:B68"/>
    <mergeCell ref="C67:C68"/>
    <mergeCell ref="D67:D68"/>
    <mergeCell ref="E67:I67"/>
    <mergeCell ref="B49:B50"/>
    <mergeCell ref="O67:S67"/>
    <mergeCell ref="AD49:AH49"/>
    <mergeCell ref="T49:X49"/>
    <mergeCell ref="C49:C50"/>
    <mergeCell ref="AD28:AH28"/>
    <mergeCell ref="AI28:AM28"/>
    <mergeCell ref="AX28:BB28"/>
    <mergeCell ref="N47:Z47"/>
    <mergeCell ref="AA47:AE47"/>
    <mergeCell ref="J28:N28"/>
    <mergeCell ref="O28:S28"/>
    <mergeCell ref="AX49:BB49"/>
    <mergeCell ref="AI49:AM49"/>
    <mergeCell ref="AX6:BB6"/>
    <mergeCell ref="AN28:AR28"/>
    <mergeCell ref="AS28:AW28"/>
    <mergeCell ref="N26:Z26"/>
    <mergeCell ref="J6:N6"/>
    <mergeCell ref="O6:S6"/>
    <mergeCell ref="T28:X28"/>
    <mergeCell ref="Y28:AC28"/>
    <mergeCell ref="B28:B29"/>
    <mergeCell ref="C28:C29"/>
    <mergeCell ref="D28:D29"/>
    <mergeCell ref="E28:I28"/>
    <mergeCell ref="B6:B7"/>
    <mergeCell ref="C6:C7"/>
    <mergeCell ref="D6:D7"/>
    <mergeCell ref="E6:I6"/>
    <mergeCell ref="C2:AV2"/>
    <mergeCell ref="N4:Z4"/>
    <mergeCell ref="T6:X6"/>
    <mergeCell ref="Y6:AC6"/>
    <mergeCell ref="AD6:AH6"/>
    <mergeCell ref="AI6:AM6"/>
    <mergeCell ref="AN6:AR6"/>
    <mergeCell ref="AS6:AW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2012-12-02T11:29:20Z</cp:lastPrinted>
  <dcterms:created xsi:type="dcterms:W3CDTF">2012-10-06T18:16:52Z</dcterms:created>
  <dcterms:modified xsi:type="dcterms:W3CDTF">2013-05-12T13:46:42Z</dcterms:modified>
  <cp:category/>
  <cp:version/>
  <cp:contentType/>
  <cp:contentStatus/>
</cp:coreProperties>
</file>